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1136576c1024a79" /></Relationships>
</file>

<file path=xl/workbook.xml><?xml version="1.0" encoding="utf-8"?>
<x:workbook xmlns:x="http://schemas.openxmlformats.org/spreadsheetml/2006/main">
  <x:workbookProtection lockStructure="1"/>
  <x:sheets>
    <x:sheet xmlns:r="http://schemas.openxmlformats.org/officeDocument/2006/relationships" name="1. Project Scenario" sheetId="9" r:id="R614d79dca03448fc"/>
    <x:sheet xmlns:r="http://schemas.openxmlformats.org/officeDocument/2006/relationships" name="2. Start &amp; Setup" sheetId="10" r:id="Reec05014adeb4b4f"/>
    <x:sheet xmlns:r="http://schemas.openxmlformats.org/officeDocument/2006/relationships" name="3. Scope &amp; Lens" sheetId="11" r:id="Rf6ac476fd32d4a7b"/>
    <x:sheet xmlns:r="http://schemas.openxmlformats.org/officeDocument/2006/relationships" name="4. Risk Screening" sheetId="3" r:id="R55ab00be6b5a4ccb"/>
    <x:sheet xmlns:r="http://schemas.openxmlformats.org/officeDocument/2006/relationships" name="5. Risk Assessment" sheetId="4" r:id="Rf1459f260d134ca1"/>
    <x:sheet xmlns:r="http://schemas.openxmlformats.org/officeDocument/2006/relationships" name="6. Action Plan" sheetId="5" r:id="Rcb82e3799beb4869"/>
    <x:sheet xmlns:r="http://schemas.openxmlformats.org/officeDocument/2006/relationships" name="7. Project Heatmap" sheetId="6" r:id="R24d7387a1a9441e2"/>
  </x:sheets>
</x:workbook>
</file>

<file path=xl/sharedStrings.xml><?xml version="1.0" encoding="utf-8"?>
<x:sst xmlns:x="http://schemas.openxmlformats.org/spreadsheetml/2006/main">
  <x:si>
    <x:t xml:space="preserve">INTEGRITY DIAGNOSTIC — PROJECT CONTEXT</x:t>
  </x:si>
  <x:si>
    <x:t xml:space="preserve">Describe the project in the yellow box below from your perspective. Include its purpose, current stage, delivery and funding arrangements, key decisions, warning signs and available evidence.</x:t>
  </x:si>
  <x:si>
    <x:t xml:space="preserve">PROJECT SCENARIO / BACKGROUND</x:t>
  </x:si>
  <x:si>
    <x:t xml:space="preserve">Use the Integrity Diagnostic to answer these questions as you review the project, risks and available evidence.</x:t>
  </x:si>
  <x:si>
    <x:t xml:space="preserve">1. Which project phases have the most significant integrity risks?</x:t>
  </x:si>
  <x:si>
    <x:t xml:space="preserve">2. Which warning signs are supported by evidence, and what additional information is needed?</x:t>
  </x:si>
  <x:si>
    <x:t xml:space="preserve">3. What could these risks mean for the project and affected stakeholders, and what actions or evidence are needed?</x:t>
  </x:si>
  <x:si>
    <x:t xml:space="preserve">Next: Complete Start &amp; Setup, then use Scope &amp; Lens to choose the stakeholder perspective and set each project phase status.</x:t>
  </x:si>
  <x:si>
    <x:t xml:space="preserve">INTEGRITY DIAGNOSTIC — PROJECT ASSESSMENT TEMPLATE</x:t>
  </x:si>
  <x:si>
    <x:t xml:space="preserve">For companies, public authorities, investors and financiers, and civil society organisations</x:t>
  </x:si>
  <x:si>
    <x:t xml:space="preserve">HOW TO USE THE DIAGNOSTIC</x:t>
  </x:si>
  <x:si>
    <x:t xml:space="preserve">1</x:t>
  </x:si>
  <x:si>
    <x:t xml:space="preserve">Review the project</x:t>
  </x:si>
  <x:si>
    <x:t xml:space="preserve">Consider the project scenario and complete available project profile information.</x:t>
  </x:si>
  <x:si>
    <x:t xml:space="preserve">2</x:t>
  </x:si>
  <x:si>
    <x:t xml:space="preserve">Set scope and lens</x:t>
  </x:si>
  <x:si>
    <x:t xml:space="preserve">Select the stakeholder group and the project phases to assess, identifying the status of each phase.</x:t>
  </x:si>
  <x:si>
    <x:t xml:space="preserve">3</x:t>
  </x:si>
  <x:si>
    <x:t xml:space="preserve">Screen and assess risks</x:t>
  </x:si>
  <x:si>
    <x:t xml:space="preserve">Screen and assess the risks shown for the selected project phases.</x:t>
  </x:si>
  <x:si>
    <x:t xml:space="preserve">4</x:t>
  </x:si>
  <x:si>
    <x:t xml:space="preserve">Take and monitor action</x:t>
  </x:si>
  <x:si>
    <x:t xml:space="preserve">Select or adapt actions, assign action owners, and track supporting evidence.</x:t>
  </x:si>
  <x:si>
    <x:t xml:space="preserve">PROJECT INFORMATION</x:t>
  </x:si>
  <x:si>
    <x:t xml:space="preserve">Type of assessor</x:t>
  </x:si>
  <x:si>
    <x:t xml:space="preserve">Purpose and scope of the integrity diagnostic</x:t>
  </x:si>
  <x:si>
    <x:t xml:space="preserve">Project name</x:t>
  </x:si>
  <x:si>
    <x:t xml:space="preserve">Country</x:t>
  </x:si>
  <x:si>
    <x:t xml:space="preserve">Sector</x:t>
  </x:si>
  <x:si>
    <x:t xml:space="preserve">Infrastructure type</x:t>
  </x:si>
  <x:si>
    <x:t xml:space="preserve">Project purpose</x:t>
  </x:si>
  <x:si>
    <x:t xml:space="preserve">Project owner / responsible procuring authority</x:t>
  </x:si>
  <x:si>
    <x:t xml:space="preserve">Initial approved budget and currency</x:t>
  </x:si>
  <x:si>
    <x:t xml:space="preserve">Current or final cost and currency</x:t>
  </x:si>
  <x:si>
    <x:t xml:space="preserve">Funding source</x:t>
  </x:si>
  <x:si>
    <x:t xml:space="preserve">Funding and delivery arrangement</x:t>
  </x:si>
  <x:si>
    <x:t xml:space="preserve">Delivery method</x:t>
  </x:si>
  <x:si>
    <x:t xml:space="preserve">ASSESSMENT RECORD</x:t>
  </x:si>
  <x:si>
    <x:t xml:space="preserve">Assessment ID</x:t>
  </x:si>
  <x:si>
    <x:t xml:space="preserve">Version (if applicable)</x:t>
  </x:si>
  <x:si>
    <x:t xml:space="preserve">Version</x:t>
  </x:si>
  <x:si>
    <x:t xml:space="preserve">Assessment date</x:t>
  </x:si>
  <x:si>
    <x:t xml:space="preserve">Last updated </x:t>
  </x:si>
  <x:si>
    <x:t xml:space="preserve">Last updated</x:t>
  </x:si>
  <x:si>
    <x:t xml:space="preserve">Prepared by</x:t>
  </x:si>
  <x:si>
    <x:t xml:space="preserve">Reviewed by (reviewer body or department)</x:t>
  </x:si>
  <x:si>
    <x:t xml:space="preserve">Reviewed by</x:t>
  </x:si>
  <x:si>
    <x:t xml:space="preserve">Assessment lead / decision owner</x:t>
  </x:si>
  <x:si>
    <x:t xml:space="preserve">Assessment status</x:t>
  </x:si>
  <x:si>
    <x:t xml:space="preserve">HOW TO READ THE WORKBOOK</x:t>
  </x:si>
  <x:si>
    <x:t xml:space="preserve">USER INPUT</x:t>
  </x:si>
  <x:si>
    <x:t xml:space="preserve">Enter or update information only in yellow cells. Do not add rows, columns or cells.</x:t>
  </x:si>
  <x:si>
    <x:t xml:space="preserve">Yellow cells contain information entered or updated by the user.</x:t>
  </x:si>
  <x:si>
    <x:t xml:space="preserve">AUTOMATIC FIELDS</x:t>
  </x:si>
  <x:si>
    <x:t xml:space="preserve">Grey cells are calculated automatically or are inactive until a phase or risk is selected.</x:t>
  </x:si>
  <x:si>
    <x:t xml:space="preserve">RESPONSE OPTIONS / DECISION GATES</x:t>
  </x:si>
  <x:si>
    <x:t xml:space="preserve">Red: Pause or Exit | Orange: Escalate | Amber: Proceed with conditions | Green: Proceed.</x:t>
  </x:si>
  <x:si>
    <x:t xml:space="preserve">Method basis: ISO 31000 risk process and OECD infrastructure integrity principles. https://www.iso.org/iso-31000-risk-management.html | https://www.oecd.org/en/topics/sub-issues/infrastructure-governance.html</x:t>
  </x:si>
  <x:si>
    <x:t xml:space="preserve">INTEGRITY DIAGNOSTIC — SCOPE &amp; LENS</x:t>
  </x:si>
  <x:si>
    <x:t xml:space="preserve">STAKEHOLDER LENS</x:t>
  </x:si>
  <x:si>
    <x:t xml:space="preserve">Select stakeholder lens</x:t>
  </x:si>
  <x:si>
    <x:t xml:space="preserve">Company / private sector</x:t>
  </x:si>
  <x:si>
    <x:t xml:space="preserve">This version applies the IIT from the selected stakeholder perspective.</x:t>
  </x:si>
  <x:si>
    <x:t xml:space="preserve">Stakeholder perspective</x:t>
  </x:si>
  <x:si>
    <x:t xml:space="preserve">Availability</x:t>
  </x:si>
  <x:si>
    <x:t xml:space="preserve">Status</x:t>
  </x:si>
  <x:si>
    <x:t xml:space="preserve">Available now</x:t>
  </x:si>
  <x:si>
    <x:t xml:space="preserve">Active</x:t>
  </x:si>
  <x:si>
    <x:t xml:space="preserve">Public authorities</x:t>
  </x:si>
  <x:si>
    <x:t xml:space="preserve">Future version</x:t>
  </x:si>
  <x:si>
    <x:t xml:space="preserve">Inactive</x:t>
  </x:si>
  <x:si>
    <x:t xml:space="preserve">Investors and financiers</x:t>
  </x:si>
  <x:si>
    <x:t xml:space="preserve">Civil society organisations (CSOs)</x:t>
  </x:si>
  <x:si>
    <x:t xml:space="preserve">Only the Company / private sector lens is available in this version. The other stakeholder lenses are shown for future development.</x:t>
  </x:si>
  <x:si>
    <x:t xml:space="preserve">Which project phases do you want to assess? Select Yes for each phase, then choose its current status.</x:t>
  </x:si>
  <x:si>
    <x:t xml:space="preserve">PROJECT PHASE SELECTION</x:t>
  </x:si>
  <x:si>
    <x:t xml:space="preserve">Phase</x:t>
  </x:si>
  <x:si>
    <x:t xml:space="preserve">Project phase</x:t>
  </x:si>
  <x:si>
    <x:t xml:space="preserve">Include in assessment?</x:t>
  </x:si>
  <x:si>
    <x:t xml:space="preserve">Current status</x:t>
  </x:si>
  <x:si>
    <x:t xml:space="preserve">Selected order</x:t>
  </x:si>
  <x:si>
    <x:t xml:space="preserve">Project Identification</x:t>
  </x:si>
  <x:si>
    <x:t xml:space="preserve">No</x:t>
  </x:si>
  <x:si>
    <x:t xml:space="preserve">Financing &amp; appraisal</x:t>
  </x:si>
  <x:si>
    <x:t xml:space="preserve">Planning &amp; Design</x:t>
  </x:si>
  <x:si>
    <x:t xml:space="preserve">Tender Management</x:t>
  </x:si>
  <x:si>
    <x:t xml:space="preserve">Project Execution</x:t>
  </x:si>
  <x:si>
    <x:t xml:space="preserve">Operation &amp; Maintenance (O&amp;M)</x:t>
  </x:si>
  <x:si>
    <x:t xml:space="preserve">Evaluation &amp; Audit</x:t>
  </x:si>
  <x:si>
    <x:t xml:space="preserve">Select Yes for every phase you want to assess, then choose Completed, Ongoing or Not started. Select phases before entering screening data.</x:t>
  </x:si>
  <x:si>
    <x:t xml:space="preserve">Next: Go to Risk Screening. Only selected phases will be shown and carried into the assessment, Action Plan and Project Heatmap.</x:t>
  </x:si>
  <x:si>
    <x:t xml:space="preserve">RISK SCREENING — YOUR PROJECT</x:t>
  </x:si>
  <x:si>
    <x:t xml:space="preserve">Selected index</x:t>
  </x:si>
  <x:si>
    <x:t xml:space="preserve">IIT Red Flags</x:t>
  </x:si>
  <x:si>
    <x:t xml:space="preserve">Risk ID</x:t>
  </x:si>
  <x:si>
    <x:t xml:space="preserve">Stakeholder Exposure</x:t>
  </x:si>
  <x:si>
    <x:t xml:space="preserve">Decision Point</x:t>
  </x:si>
  <x:si>
    <x:t xml:space="preserve">IIT Proposed Mitigation</x:t>
  </x:si>
  <x:si>
    <x:t xml:space="preserve">Resources</x:t>
  </x:si>
  <x:si>
    <x:t xml:space="preserve">Good Practices</x:t>
  </x:si>
  <x:si>
    <x:t xml:space="preserve">Failure Cases</x:t>
  </x:si>
  <x:si>
    <x:t xml:space="preserve">Mitigation 1</x:t>
  </x:si>
  <x:si>
    <x:t xml:space="preserve">Mitigation 2</x:t>
  </x:si>
  <x:si>
    <x:t xml:space="preserve">Mitigation 3</x:t>
  </x:si>
  <x:si>
    <x:t xml:space="preserve">Mitigation 4</x:t>
  </x:si>
  <x:si>
    <x:t xml:space="preserve">Mitigation 5</x:t>
  </x:si>
  <x:si>
    <x:t xml:space="preserve">Mitigation 6</x:t>
  </x:si>
  <x:si>
    <x:t xml:space="preserve">Mitigation 7</x:t>
  </x:si>
  <x:si>
    <x:t xml:space="preserve">Mitigation 8</x:t>
  </x:si>
  <x:si>
    <x:t xml:space="preserve">Mitigation 9</x:t>
  </x:si>
  <x:si>
    <x:t xml:space="preserve">Mitigation 10</x:t>
  </x:si>
  <x:si>
    <x:t xml:space="preserve">Mitigation 11</x:t>
  </x:si>
  <x:si>
    <x:t xml:space="preserve">Integrity risk</x:t>
  </x:si>
  <x:si>
    <x:t xml:space="preserve">Source</x:t>
  </x:si>
  <x:si>
    <x:t xml:space="preserve">Included</x:t>
  </x:si>
  <x:si>
    <x:t xml:space="preserve">Phase / status</x:t>
  </x:si>
  <x:si>
    <x:t xml:space="preserve">Red flag 1</x:t>
  </x:si>
  <x:si>
    <x:t xml:space="preserve">Red flag 2</x:t>
  </x:si>
  <x:si>
    <x:t xml:space="preserve">Red flag 3</x:t>
  </x:si>
  <x:si>
    <x:t xml:space="preserve">Red flag 4</x:t>
  </x:si>
  <x:si>
    <x:t xml:space="preserve">Red flag 5</x:t>
  </x:si>
  <x:si>
    <x:t xml:space="preserve">Red flag 6</x:t>
  </x:si>
  <x:si>
    <x:t xml:space="preserve">Red flag 7</x:t>
  </x:si>
  <x:si>
    <x:t xml:space="preserve">Red flag 8</x:t>
  </x:si>
  <x:si>
    <x:t xml:space="preserve">Red flag 9</x:t>
  </x:si>
  <x:si>
    <x:t xml:space="preserve">Red flag 10</x:t>
  </x:si>
  <x:si>
    <x:t xml:space="preserve">• Lack of clear objectives and decision-making criteria to drive project selection and prioritisation.
• Selection criteria are bypassed, inconsistently applied, or changed without recorded justification or published criteria.
• Projects enter, shift, or drop from the budget and pipeline with limited appraisal documentation and justification.
• Political influence is decisive in advancing project selection and prioritisation and in bypassing approval processes, with political donations, campaign financing, and informal contributions linked to these decisions.
• Appraisal evidence is weak, missing, or not used in decision-making and approval processes.
• Lack of pre-feasibility/feasibility analyses to assess project viability prior to approval processes.</x:t>
  </x:si>
  <x:si>
    <x:t xml:space="preserve">P1-R01</x:t>
  </x:si>
  <x:si>
    <x:t xml:space="preserve">Exposure includes reputational risk; unfair competition pressures; and potential exclusion from future works.</x:t>
  </x:si>
  <x:si>
    <x:t xml:space="preserve">Before early engagement and bid/no‑bid decision, assess whether project identification is based on documented criteria, and pause/exit if project selection depends on informal influence.</x:t>
  </x:si>
  <x:si>
    <x:t xml:space="preserve">• Compliance programme that includes a bid/no-bid integrity screening for sponsors, intermediaries, and partners, covering Politically Exposed Persons (PEPs) and escalation process in case of conflict.
• Adequate record keeping of all engagement with officials, sponsors and intermediaries (including date, attendees, topics, commitments).
• Adopt a zero-tolerance policy regarding facilitation payments and unmanaged gifts or hospitality. 
• Whistleblower policy for reporting and handling unethical or illegal activities within the organisation.
• Request that authorities publish clear guidelines on project selection criteria and disclose project appraisal documentation if not publicly available.
• Use formal public administrative mechanisms to challenge unclear selection criteria.</x:t>
  </x:si>
  <x:si>
    <x:t xml:space="preserve">RES-002
RES-001</x:t>
  </x:si>
  <x:si>
    <x:t xml:space="preserve">GP-003</x:t>
  </x:si>
  <x:si>
    <x:t xml:space="preserve">FC-011</x:t>
  </x:si>
  <x:si>
    <x:t xml:space="preserve">• Compliance programme that includes a bid/no-bid integrity screening for sponsors, intermediaries, and partners, covering Politically Exposed Persons (PEPs) and escalation process in case of conflict</x:t>
  </x:si>
  <x:si>
    <x:t xml:space="preserve">• Adequate record keeping of all engagement with officials, sponsors and intermediaries (including date, attendees, topics, commitments)</x:t>
  </x:si>
  <x:si>
    <x:t xml:space="preserve">• Adopt a zero-tolerance policy regarding facilitation payments and unmanaged gifts or hospitality</x:t>
  </x:si>
  <x:si>
    <x:t xml:space="preserve">• Whistleblower policy for reporting and handling unethical or illegal activities within the organisation</x:t>
  </x:si>
  <x:si>
    <x:t xml:space="preserve">• Request that authorities publish clear guidelines on project selection criteria and disclose project appraisal documentation if not publicly available</x:t>
  </x:si>
  <x:si>
    <x:t xml:space="preserve">• Use formal public administrative mechanisms to challenge unclear selection criteria</x:t>
  </x:si>
  <x:si>
    <x:t xml:space="preserve">Project selection and budgeting driven by political influence</x:t>
  </x:si>
  <x:si>
    <x:t xml:space="preserve">IIT</x:t>
  </x:si>
  <x:si>
    <x:t xml:space="preserve">• Lack of clear objectives and decision-making criteria to drive project selection and prioritisation.</x:t>
  </x:si>
  <x:si>
    <x:t xml:space="preserve">• Selection criteria are bypassed, inconsistently applied, or changed without recorded justification or published criteria.</x:t>
  </x:si>
  <x:si>
    <x:t xml:space="preserve">• Projects enter, shift, or drop from the budget and pipeline with limited appraisal documentation and justification.</x:t>
  </x:si>
  <x:si>
    <x:t xml:space="preserve">• Political influence is decisive in advancing project selection and prioritisation and in bypassing approval processes, with political donations, campaign financing, and informal contributions linked to these decisions.</x:t>
  </x:si>
  <x:si>
    <x:t xml:space="preserve">• Appraisal evidence is weak, missing, or not used in decision-making and approval processes.</x:t>
  </x:si>
  <x:si>
    <x:t xml:space="preserve">• Lack of pre-feasibility/feasibility analyses to assess project viability prior to approval processes.</x:t>
  </x:si>
  <x:si>
    <x:t xml:space="preserve">• Major works options are favoured over maintenance and rehabilitation options without a robust alternative comparison.
• Project scope is inflated to increase contract value and discretionary decisions
• Project benefits are inflated to provide justification for project selection
• Projects are repeatedly oversized relative to demand and capacity constraints
• Packaging/specifications and business cases favour large solutions over credible lower‑cost alternatives.</x:t>
  </x:si>
  <x:si>
    <x:t xml:space="preserve">P1-R02</x:t>
  </x:si>
  <x:si>
    <x:t xml:space="preserve">Exposure includes reputational risk; pressure to participate in inflated scopes; and increased compliance risk in high‑value works.</x:t>
  </x:si>
  <x:si>
    <x:t xml:space="preserve">Before early engagement and bid/no‑bid decision, assess whether project scope and pipeline choices are evidence‑based and transparent.</x:t>
  </x:si>
  <x:si>
    <x:t xml:space="preserve">• Avoid participating in arrangements that exhibit a high incidence of the identified red flags and rely on political facilitation
• Document all engagement and decisions 
• Request disclosure of scope rationale and alternative analysis and make engagement conditional on receipt of a core evidence pack (needs and demand basis, options comparison, value-for-money rationale)
• Produce an options appraisal and retain assumptions, source data, and calculation files for comparison purposes
• Apply enhanced due diligence for intermediaries and local partners in high‑value, high-impact projects
• Use internal compliance escalation processes and whistleblower channels, where available, to flag internally unrealistic scaling or scope inflation
• Use internal compliance escalation processes and whistleblower channels, where available, to flag where the business case is repeatedly rewritten to “fit” a larger option (e.g., shifting assumptions and thresholds without evidence)
• Use formal public administrative mechanisms to flag externally unrealistic scaling or scope inflation</x:t>
  </x:si>
  <x:si>
    <x:t xml:space="preserve">RES-006
RES-018</x:t>
  </x:si>
  <x:si>
    <x:t xml:space="preserve">• Avoid participating in arrangements that exhibit a high incidence of the identified red flags and rely on political facilitation</x:t>
  </x:si>
  <x:si>
    <x:t xml:space="preserve">• Document all engagement and decisions</x:t>
  </x:si>
  <x:si>
    <x:t xml:space="preserve">• Request disclosure of scope rationale and alternative analysis and make engagement conditional on receipt of a core evidence pack (needs and demand basis, options comparison, value-for-money rationale)</x:t>
  </x:si>
  <x:si>
    <x:t xml:space="preserve">• Produce an options appraisal and retain assumptions, source data, and calculation files for comparison purposes</x:t>
  </x:si>
  <x:si>
    <x:t xml:space="preserve">• Apply enhanced due diligence for intermediaries and local partners in high‑value, high-impact projects</x:t>
  </x:si>
  <x:si>
    <x:t xml:space="preserve">• Use internal compliance escalation processes and whistleblower channels, where available, to flag internally unrealistic scaling or scope inflation</x:t>
  </x:si>
  <x:si>
    <x:t xml:space="preserve">• Use internal compliance escalation processes and whistleblower channels, where available, to flag where the business case is repeatedly rewritten to “fit” a larger option (e.g., shifting assumptions and thresholds without evidence)</x:t>
  </x:si>
  <x:si>
    <x:t xml:space="preserve">• Use formal public administrative mechanisms to flag externally unrealistic scaling or scope inflation</x:t>
  </x:si>
  <x:si>
    <x:t xml:space="preserve">Bias toward large works/projects to maximise opportunities for illicit gains</x:t>
  </x:si>
  <x:si>
    <x:t xml:space="preserve">• Major works options are favoured over maintenance and rehabilitation options without a robust alternative comparison.</x:t>
  </x:si>
  <x:si>
    <x:t xml:space="preserve">• Project scope is inflated to increase contract value and discretionary decisions</x:t>
  </x:si>
  <x:si>
    <x:t xml:space="preserve">• Project benefits are inflated to provide justification for project selection</x:t>
  </x:si>
  <x:si>
    <x:t xml:space="preserve">• Projects are repeatedly oversized relative to demand and capacity constraints</x:t>
  </x:si>
  <x:si>
    <x:t xml:space="preserve">• Packaging/specifications and business cases favour large solutions over credible lower‑cost alternatives.</x:t>
  </x:si>
  <x:si>
    <x:t xml:space="preserve">Project phase / status</x:t>
  </x:si>
  <x:si>
    <x:t xml:space="preserve">Risk Identification</x:t>
  </x:si>
  <x:si>
    <x:t xml:space="preserve">Relevance</x:t>
  </x:si>
  <x:si>
    <x:t xml:space="preserve">Exposure (why this matters?)</x:t>
  </x:si>
  <x:si>
    <x:t xml:space="preserve">Applicable red flags (select applicable ones)</x:t>
  </x:si>
  <x:si>
    <x:t xml:space="preserve">Project evidence / additional red flags to be added by assessor (if applicable)</x:t>
  </x:si>
  <x:si>
    <x:t xml:space="preserve">• Cost, benefit, and schedule estimates lack clear data sources, assumptions, or sensitivity tests.
• Forecasts and schedules are overly optimistic, with limited benchmarking.
• Operation and maintenance costs are not adequately taken into consideration.
• Baseline estimates are revised repeatedly and managed informally, without explanation or an audit trail.
• Terms of reference narrow the analysis or exclude credible alternatives.
• Independent technical review is missing, rushed, or limited.
• Large gaps appear between internal and external estimates without reconciliation.</x:t>
  </x:si>
  <x:si>
    <x:t xml:space="preserve">P1-R03</x:t>
  </x:si>
  <x:si>
    <x:t xml:space="preserve">Exposure includes relying on unrealistic baseline assumptions, which can lead to later disputes and raise both compliance; and reputational risks.</x:t>
  </x:si>
  <x:si>
    <x:t xml:space="preserve">Before early engagement and bid/no‑bid decision, ensure that project assumptions and estimates are transparent and defensible. Proceed only if they are evidence-based and benchmarked.</x:t>
  </x:si>
  <x:si>
    <x:t xml:space="preserve">• Use standard estimating methods and transparent data sources
• Refuse pressure to tailor evidence to a predetermined option
• Maintain calculation files and benchmarking/reference-class checks with assumptions and data‑sources 
• Present estimates as a range with stated confidence (e.g., P50/P80) and a clear contingency rationale 
• Request internal sign-off for optimism-sensitive assumptions and any departures from estimating standards 
• Request or commission independent peer review for key parameters (demand, costs, benefits) when estimates deviate from benchmarking
• Use internal compliance escalation processes and whistleblower channels, where available, to flag concerns and avoid certifying unreliable estimates</x:t>
  </x:si>
  <x:si>
    <x:t xml:space="preserve">RES-006
RES-017</x:t>
  </x:si>
  <x:si>
    <x:t xml:space="preserve">GP-008</x:t>
  </x:si>
  <x:si>
    <x:t xml:space="preserve">FC-029</x:t>
  </x:si>
  <x:si>
    <x:t xml:space="preserve">• Use standard estimating methods and transparent data sources</x:t>
  </x:si>
  <x:si>
    <x:t xml:space="preserve">• Refuse pressure to tailor evidence to a predetermined option</x:t>
  </x:si>
  <x:si>
    <x:t xml:space="preserve">• Maintain calculation files and benchmarking/reference-class checks with assumptions and data‑sources</x:t>
  </x:si>
  <x:si>
    <x:t xml:space="preserve">• Present estimates as a range with stated confidence (e.g., P50/P80) and a clear contingency rationale</x:t>
  </x:si>
  <x:si>
    <x:t xml:space="preserve">• Request internal sign-off for optimism-sensitive assumptions and any departures from estimating standards</x:t>
  </x:si>
  <x:si>
    <x:t xml:space="preserve">• Request or commission independent peer review for key parameters (demand, costs, benefits) when estimates deviate from benchmarking</x:t>
  </x:si>
  <x:si>
    <x:t xml:space="preserve">• Use internal compliance escalation processes and whistleblower channels, where available, to flag concerns and avoid certifying unreliable estimates</x:t>
  </x:si>
  <x:si>
    <x:t xml:space="preserve">Strategic misrepresentation of cost estimates at identification stage</x:t>
  </x:si>
  <x:si>
    <x:t xml:space="preserve">• Cost, benefit, and schedule estimates lack clear data sources, assumptions, or sensitivity tests.</x:t>
  </x:si>
  <x:si>
    <x:t xml:space="preserve">• Forecasts and schedules are overly optimistic, with limited benchmarking.</x:t>
  </x:si>
  <x:si>
    <x:t xml:space="preserve">• Operation and maintenance costs are not adequately taken into consideration.</x:t>
  </x:si>
  <x:si>
    <x:t xml:space="preserve">• Baseline estimates are revised repeatedly and managed informally, without explanation or an audit trail.</x:t>
  </x:si>
  <x:si>
    <x:t xml:space="preserve">• Terms of reference narrow the analysis or exclude credible alternatives.</x:t>
  </x:si>
  <x:si>
    <x:t xml:space="preserve">• Independent technical review is missing, rushed, or limited.</x:t>
  </x:si>
  <x:si>
    <x:t xml:space="preserve">• Large gaps appear between internal and external estimates without reconciliation.</x:t>
  </x:si>
  <x:si>
    <x:t xml:space="preserve">Relevant</x:t>
  </x:si>
  <x:si>
    <x:t xml:space="preserve">• Selection criteria are bypassed, inconsistently applied, or changed without recorded justification or published criteria.
• Lack of clear objectives and decision-making criteria to drive project selection and prioritisation.</x:t>
  </x:si>
  <x:si>
    <x:t xml:space="preserve">• Projects are advanced outside formal strategies or planning cycles.
• Strategic alignment asserted without clear links to adopted plans, demand evidence, or agreed priorities.
• Scope and location choices follow informal lobbying engagement rather than a documented criteria-based review.
• Alternative and option analyses are limited and focused on a preferred solution
• Prioritisation and trade‑offs across sectors or regions are not documented transparently.
• Social consultation occurs late, sometimes as a checking-box exercise, and does not influence the decision rationale.</x:t>
  </x:si>
  <x:si>
    <x:t xml:space="preserve">P1-R04</x:t>
  </x:si>
  <x:si>
    <x:t xml:space="preserve">Exposure includes uneven market access; participation in projects with weak legitimacy and shapped by lobbying relations; higher cancellation/stranding risk if priorities shift; and long‑term reputational impact.</x:t>
  </x:si>
  <x:si>
    <x:t xml:space="preserve">Before early engagement and the bid/no-bid decision, assess whether the project is grounded in existing and published policy or strategic plans and whether a credible appraisal has been conducted.</x:t>
  </x:si>
  <x:si>
    <x:t xml:space="preserve">• Request evidence of strategic alignment and appraisal and avoid reliance on informal assurances
• Document engagement with public authorities and require clear decision records and disclosure commitments, using only formal engagement routes and documented approvals
• Apply enhanced integrity controls, such as enhanced due diligence and PEP (Politically Exposed Persons) checks, and document findings before any engagement or commitment
• Use internal compliance escalation processes and whistleblower channels, where available, to flag concerns and when preferential access, facilitation/side payments, gifts/hospitality pressure, or undue influence is implied or requested</x:t>
  </x:si>
  <x:si>
    <x:t xml:space="preserve">RES-002
RES-015</x:t>
  </x:si>
  <x:si>
    <x:t xml:space="preserve">• Request evidence of strategic alignment and appraisal and avoid reliance on informal assurances</x:t>
  </x:si>
  <x:si>
    <x:t xml:space="preserve">• Document engagement with public authorities and require clear decision records and disclosure commitments, using only formal engagement routes and documented approvals</x:t>
  </x:si>
  <x:si>
    <x:t xml:space="preserve">• Apply enhanced integrity controls, such as enhanced due diligence and PEP (Politically Exposed Persons) checks, and document findings before any engagement or commitment</x:t>
  </x:si>
  <x:si>
    <x:t xml:space="preserve">• Use internal compliance escalation processes and whistleblower channels, where available, to flag concerns and when preferential access, facilitation/side payments, gifts/hospitality pressure, or undue influence is implied or requested</x:t>
  </x:si>
  <x:si>
    <x:t xml:space="preserve">Investment decisions driven by influential private actors and weak strategic alignment</x:t>
  </x:si>
  <x:si>
    <x:t xml:space="preserve">• Projects are advanced outside formal strategies or planning cycles.</x:t>
  </x:si>
  <x:si>
    <x:t xml:space="preserve">• Strategic alignment asserted without clear links to adopted plans, demand evidence, or agreed priorities.</x:t>
  </x:si>
  <x:si>
    <x:t xml:space="preserve">• Scope and location choices follow informal lobbying engagement rather than a documented criteria-based review.</x:t>
  </x:si>
  <x:si>
    <x:t xml:space="preserve">• Alternative and option analyses are limited and focused on a preferred solution</x:t>
  </x:si>
  <x:si>
    <x:t xml:space="preserve">• Prioritisation and trade‑offs across sectors or regions are not documented transparently.</x:t>
  </x:si>
  <x:si>
    <x:t xml:space="preserve">• Social consultation occurs late, sometimes as a checking-box exercise, and does not influence the decision rationale.</x:t>
  </x:si>
  <x:si>
    <x:t xml:space="preserve">• Conflicts-of-interest are not declared for decision makers, advisers and consultants.
• Roles, relationships (such as related-party links and beneficial ownership) and fees of advisers and intermediaries are unclear.
•Advisers and intermediaries are appointed without transparent selection and independence safeguards.
• Key meetings occur off‑record or without minutes and approvals
• Officials move to private firms soon after decisions affecting those firms and cooling-off/recusal rules are absent or inconsistently applied.</x:t>
  </x:si>
  <x:si>
    <x:t xml:space="preserve">P1-R05</x:t>
  </x:si>
  <x:si>
    <x:t xml:space="preserve">Exposure includes limitation to fair competition; pressure to hire connected advisers/intermediaries; reputational harm; and increased legal risk when access is transactional and conflicts are hidden.</x:t>
  </x:si>
  <x:si>
    <x:t xml:space="preserve">Before committing resources, request clarification on any adviser/intermediary and beneficial owners of companies involved in early project shaping.</x:t>
  </x:si>
  <x:si>
    <x:t xml:space="preserve">• Require disclosure of advisers and intermediaries involved in the project 
• Require disclosure of beneficial ownership of companies and entities involved in the project
• Avoid arrangements, contracts or financial structures where parties connected to the project, the client, or the government can remain hidden and undisclosed
• Use written contracts with defined deliverables and transparent fees applied to advisers and intermediaries
• Ban/reject contractual clauses where success fees paid to advisers and consultants is linked to access, selection, or approval of projects
• Apply third‑party due diligence and conflict-of-interest checks for partners, advisers and intermediaries (including former officials)
• Maintain clear records of engagement with public officials/former officials (meetings, attendees, topics and commitments) 
• Adopt internal policies regulating a cooling-off period between a public official could take up a role within the company
• Adopt a lobbying policy that sets clear limits on gifts and hospitality and applies to agents and intermediaries
• Use internal compliance escalation processes and whistleblower channels, where available, to report internally if “political access” is offered or requested</x:t>
  </x:si>
  <x:si>
    <x:t xml:space="preserve">RES-007
RES-002</x:t>
  </x:si>
  <x:si>
    <x:t xml:space="preserve">FC-012</x:t>
  </x:si>
  <x:si>
    <x:t xml:space="preserve">• Require disclosure of advisers and intermediaries involved in the project</x:t>
  </x:si>
  <x:si>
    <x:t xml:space="preserve">• Require disclosure of beneficial ownership of companies and entities involved in the project</x:t>
  </x:si>
  <x:si>
    <x:t xml:space="preserve">• Avoid arrangements, contracts or financial structures where parties connected to the project, the client, or the government can remain hidden and undisclosed</x:t>
  </x:si>
  <x:si>
    <x:t xml:space="preserve">• Use written contracts with defined deliverables and transparent fees applied to advisers and intermediaries</x:t>
  </x:si>
  <x:si>
    <x:t xml:space="preserve">• Ban/reject contractual clauses where success fees paid to advisers and consultants is linked to access, selection, or approval of projects</x:t>
  </x:si>
  <x:si>
    <x:t xml:space="preserve">• Apply third‑party due diligence and conflict-of-interest checks for partners, advisers and intermediaries (including former officials)</x:t>
  </x:si>
  <x:si>
    <x:t xml:space="preserve">• Maintain clear records of engagement with public officials/former officials (meetings, attendees, topics and commitments)</x:t>
  </x:si>
  <x:si>
    <x:t xml:space="preserve">• Adopt internal policies regulating a cooling-off period between a public official could take up a role within the company</x:t>
  </x:si>
  <x:si>
    <x:t xml:space="preserve">• Adopt a lobbying policy that sets clear limits on gifts and hospitality and applies to agents and intermediaries</x:t>
  </x:si>
  <x:si>
    <x:t xml:space="preserve">• Use internal compliance escalation processes and whistleblower channels, where available, to report internally if “political access” is offered or requested</x:t>
  </x:si>
  <x:si>
    <x:t xml:space="preserve">Conflicts-of-interest and revolving‑door influence in early decisions</x:t>
  </x:si>
  <x:si>
    <x:t xml:space="preserve">• Conflicts-of-interest are not declared for decision makers, advisers and consultants.</x:t>
  </x:si>
  <x:si>
    <x:t xml:space="preserve">• Roles, relationships (such as related-party links and beneficial ownership) and fees of advisers and intermediaries are unclear.</x:t>
  </x:si>
  <x:si>
    <x:t xml:space="preserve">•Advisers and intermediaries are appointed without transparent selection and independence safeguards.</x:t>
  </x:si>
  <x:si>
    <x:t xml:space="preserve">• Key meetings occur off‑record or without minutes and approvals</x:t>
  </x:si>
  <x:si>
    <x:t xml:space="preserve">• Officials move to private firms soon after decisions affecting those firms and cooling-off/recusal rules are absent or inconsistently applied.</x:t>
  </x:si>
  <x:si>
    <x:t xml:space="preserve">• Financing or guarantee decisions advance without a transparent rationale and documented criteria.
• Unusual conditions, fees, intermediaries, or side arrangements appear in the financing package and are poorly explained.
• Approvals bypass or alter normal appraisal and budgeting process
• Lack of a track record of funding and financing decisions.
• Material terms change late in the process with limited disclosure or audit trail.</x:t>
  </x:si>
  <x:si>
    <x:t xml:space="preserve">P2-R01</x:t>
  </x:si>
  <x:si>
    <x:t xml:space="preserve">Exposure includes pressure to offer inducements (often via intermediaries) to secure budget approval or guarantor support; distorted terms and contingent liabilities; delayed and denied financing if refusing; and reputational and legal risks connected to bribery exposure, including internationally.</x:t>
  </x:si>
  <x:si>
    <x:t xml:space="preserve">Before accepting indicative terms or engaging authorities, lenders and guarantors, conduct due diligence checks on stakeholders including financial advisers involved in the project.</x:t>
  </x:si>
  <x:si>
    <x:t xml:space="preserve">• Document all financing and guarantee interactions with public officials and private lenders involved in the project, including offers and material term changes
• Require dual internal approvals for commitments, fees, intermediaries, and side letters 
• Conduct enhanced due diligence on financial advisers, lenders, agents, and intermediaries  
• Require transparent fee terms and ban/reject success fees clauses tied to approvals of project funds, private financing, guarantees, or access
• Use internal compliance escalation processes and whistleblower channels, where available, to report internally if any solicitation, facilitation, gift, or “special access” request arises.</x:t>
  </x:si>
  <x:si>
    <x:t xml:space="preserve">RES-004
RES-002</x:t>
  </x:si>
  <x:si>
    <x:t xml:space="preserve">FC-003</x:t>
  </x:si>
  <x:si>
    <x:t xml:space="preserve">• Document all financing and guarantee interactions with public officials and private lenders involved in the project, including offers and material term changes</x:t>
  </x:si>
  <x:si>
    <x:t xml:space="preserve">• Require dual internal approvals for commitments, fees, intermediaries, and side letters</x:t>
  </x:si>
  <x:si>
    <x:t xml:space="preserve">• Conduct enhanced due diligence on financial advisers, lenders, agents, and intermediaries</x:t>
  </x:si>
  <x:si>
    <x:t xml:space="preserve">• Require transparent fee terms and ban/reject success fees clauses tied to approvals of project funds, private financing, guarantees, or access</x:t>
  </x:si>
  <x:si>
    <x:t xml:space="preserve">• Use internal compliance escalation processes and whistleblower channels, where available, to report internally if any solicitation, facilitation, gift, or “special access” request arises.</x:t>
  </x:si>
  <x:si>
    <x:t xml:space="preserve">P1-USER-01</x:t>
  </x:si>
  <x:si>
    <x:t xml:space="preserve">User</x:t>
  </x:si>
  <x:si>
    <x:t xml:space="preserve">• Financing or guarantee decisions advance without a transparent rationale and documented criteria.</x:t>
  </x:si>
  <x:si>
    <x:t xml:space="preserve">• Unusual conditions, fees, intermediaries, or side arrangements appear in the financing package and are poorly explained.</x:t>
  </x:si>
  <x:si>
    <x:t xml:space="preserve">• Approvals bypass or alter normal appraisal and budgeting process</x:t>
  </x:si>
  <x:si>
    <x:t xml:space="preserve">• Lack of a track record of funding and financing decisions.</x:t>
  </x:si>
  <x:si>
    <x:t xml:space="preserve">• Material terms change late in the process with limited disclosure or audit trail.</x:t>
  </x:si>
  <x:si>
    <x:t xml:space="preserve">• Appraisal relies on selective assumptions, with limited sensitivity testing or independent challenge.
• Project needs and demand are not supported by verifiable evidence and credible baselines.
• Project benefits are inflated to provide justification for project approval.
• Key cost drivers are understated or omitted (lifecycle costs, operations &amp; maintenance costs, contingencies and safeguards).
• Adverse environmental or social impacts are understated or omitted.
• Revisions to project assumptions are handled informally, with weak version control and accountability for changes.</x:t>
  </x:si>
  <x:si>
    <x:t xml:space="preserve">P2-R02</x:t>
  </x:si>
  <x:si>
    <x:t xml:space="preserve">Exposure includes pressure to turn a blind eye to unverifiable project assumptions; liability for misrepresentation of key assumptions (such as enviromental and social impacts); flawed baselines drive later variations, overruns and higher dispute risk; and reputational exposure.</x:t>
  </x:si>
  <x:si>
    <x:t xml:space="preserve">Before early engagement and bid/no‑bid decision, verify whether feasibility and appraisal are based on documented assumptions, alternatives, and evidence.</x:t>
  </x:si>
  <x:si>
    <x:t xml:space="preserve">• Request disclosure of the full feasibility and appraisal documentation (models, assumptions, baselines, alternatives)
• Document gaps and data limitations and other issues related to poor and inconsistent feasibility and appraisal documentation
• Use internal compliance escalation processes and whistleblower channels, where available, to flag internally any pressure to turn a blind eye to unrealistic assumptions or omitted or understated environmental and social impacts 
• Decline to endorse unsupported appraisal documentation and document the reasons 
• Request independent review for material project assumptions (cost, demand, benefits, impacts) and maintain version control with an auditable change log for revisions</x:t>
  </x:si>
  <x:si>
    <x:t xml:space="preserve">RES-006</x:t>
  </x:si>
  <x:si>
    <x:t xml:space="preserve">FC-013</x:t>
  </x:si>
  <x:si>
    <x:t xml:space="preserve">• Request disclosure of the full feasibility and appraisal documentation (models, assumptions, baselines, alternatives)</x:t>
  </x:si>
  <x:si>
    <x:t xml:space="preserve">• Document gaps and data limitations and other issues related to poor and inconsistent feasibility and appraisal documentation</x:t>
  </x:si>
  <x:si>
    <x:t xml:space="preserve">• Use internal compliance escalation processes and whistleblower channels, where available, to flag internally any pressure to turn a blind eye to unrealistic assumptions or omitted or understated environmental and social impacts</x:t>
  </x:si>
  <x:si>
    <x:t xml:space="preserve">• Decline to endorse unsupported appraisal documentation and document the reasons</x:t>
  </x:si>
  <x:si>
    <x:t xml:space="preserve">• Request independent review for material project assumptions (cost, demand, benefits, impacts) and maintain version control with an auditable change log for revisions</x:t>
  </x:si>
  <x:si>
    <x:t xml:space="preserve">P1-USER-02</x:t>
  </x:si>
  <x:si>
    <x:t xml:space="preserve">• Appraisal relies on selective assumptions, with limited sensitivity testing or independent challenge.</x:t>
  </x:si>
  <x:si>
    <x:t xml:space="preserve">• Project needs and demand are not supported by verifiable evidence and credible baselines.</x:t>
  </x:si>
  <x:si>
    <x:t xml:space="preserve">• Project benefits are inflated to provide justification for project approval.</x:t>
  </x:si>
  <x:si>
    <x:t xml:space="preserve">• Key cost drivers are understated or omitted (lifecycle costs, operations &amp; maintenance costs, contingencies and safeguards).</x:t>
  </x:si>
  <x:si>
    <x:t xml:space="preserve">• Adverse environmental or social impacts are understated or omitted.</x:t>
  </x:si>
  <x:si>
    <x:t xml:space="preserve">• Revisions to project assumptions are handled informally, with weak version control and accountability for changes.</x:t>
  </x:si>
  <x:si>
    <x:t xml:space="preserve">• Shortly before a project becomes publicly known, there is an unusual concentration of land sales, speculative purchases, ownership transfers, or sharp increases in land values in or around the proposed project area.
• Beneficial ownership is concealed through proxies, nominees, or shell entities, while ownership, transaction, or valuation records are incomplete, inconsistent, or difficult to verify.
• Confidential information on proposed routes, sites, or land acquisition plans circulates outside authorised channels and coincides with price spikes, speculative purchasing, or unusual changes in land ownership.</x:t>
  </x:si>
  <x:si>
    <x:t xml:space="preserve">P2-R03</x:t>
  </x:si>
  <x:si>
    <x:t xml:space="preserve">Exposure includes inflated land and right of way costs and associated delays in securing land; anti‑bribery exposure; and reputational harm if linked to contested acquisition.</x:t>
  </x:si>
  <x:si>
    <x:t xml:space="preserve">During land negotiations, approve route/site information release and appoint agents and valuers under controlled protocols, including conflict-of-interest and beneficial ownership checks.</x:t>
  </x:si>
  <x:si>
    <x:t xml:space="preserve">• Require a documented land acquisition plan and agree compensation principles beforehand
• Classify route/site information, and restrict access on a need-to-know basis
• Use secure sharing and non-disclosure agreements during land negotiations, and maintain a disclosure and contact log for any third-party releases of information
• Appoint land agents/brokers/valuers through documented selection and clear terms
• Require conflict-of-interests and beneficial ownership checks where feasible to stakeholders involved in land negotiations
• Ban/reject undisclosed commissions, and use traceable payments with a payment and beneficiary record
• Adopt a lobbying policy that sets clear limits on gifts and hospitality and applies to agents and intermediaries
• Monitor for speculative buying, or valuation anomalies before a project becomes publicly known
• Escalate and pause land negotiations when documentation is weak, leaks are suspected, or preferential access signals arise</x:t>
  </x:si>
  <x:si>
    <x:t xml:space="preserve">FC-014</x:t>
  </x:si>
  <x:si>
    <x:t xml:space="preserve">• Require a documented land acquisition plan and agree compensation principles beforehand</x:t>
  </x:si>
  <x:si>
    <x:t xml:space="preserve">• Classify route/site information, and restrict access on a need-to-know basis</x:t>
  </x:si>
  <x:si>
    <x:t xml:space="preserve">• Use secure sharing and non-disclosure agreements during land negotiations, and maintain a disclosure and contact log for any third-party releases of information</x:t>
  </x:si>
  <x:si>
    <x:t xml:space="preserve">• Appoint land agents/brokers/valuers through documented selection and clear terms</x:t>
  </x:si>
  <x:si>
    <x:t xml:space="preserve">• Require conflict-of-interests and beneficial ownership checks where feasible to stakeholders involved in land negotiations</x:t>
  </x:si>
  <x:si>
    <x:t xml:space="preserve">• Ban/reject undisclosed commissions, and use traceable payments with a payment and beneficiary record</x:t>
  </x:si>
  <x:si>
    <x:t xml:space="preserve">• Monitor for speculative buying, or valuation anomalies before a project becomes publicly known</x:t>
  </x:si>
  <x:si>
    <x:t xml:space="preserve">• Escalate and pause land negotiations when documentation is weak, leaks are suspected, or preferential access signals arise</x:t>
  </x:si>
  <x:si>
    <x:t xml:space="preserve">Bribery or undue influence to secure financing or guarantees</x:t>
  </x:si>
  <x:si>
    <x:t xml:space="preserve">• Shortly before a project becomes publicly known, there is an unusual concentration of land sales, speculative purchases, ownership transfers, or sharp increases in land values in or around the proposed project area.</x:t>
  </x:si>
  <x:si>
    <x:t xml:space="preserve">• Beneficial ownership is concealed through proxies, nominees, or shell entities, while ownership, transaction, or valuation records are incomplete, inconsistent, or difficult to verify.</x:t>
  </x:si>
  <x:si>
    <x:t xml:space="preserve">• Confidential information on proposed routes, sites, or land acquisition plans circulates outside authorised channels and coincides with price spikes, speculative purchasing, or unusual changes in land ownership.</x:t>
  </x:si>
  <x:si>
    <x:t xml:space="preserve">• Conflict-of-interest declarations for advisers, reviewers, and decision-makers involved in the appraisal process are absent, incomplete, outdated, or not independently verified.
• Appraisal officials, advisers, or reviewers hold overlapping roles or have prior professional, financial, political, or personal relationships that compromise—or appear to compromise—their independence.
• Advisers, experts, or appraisal panel members are selected through non-competitive or poorly documented processes, with unclear selection criteria, qualifications, roles, or terms of reference.
• Recusal, cooling-off, and independence safeguards are absent, applied inconsistently, or waived without documented justification during the appraisal process.</x:t>
  </x:si>
  <x:si>
    <x:t xml:space="preserve">P2-R04</x:t>
  </x:si>
  <x:si>
    <x:t xml:space="preserve">Exposure includes pressure to accept appraisal prepared by “connected” advisors; skewed appraisal criteria reducing access for bidders; and higher compliance and reputational risk via conflicted relationships.</x:t>
  </x:si>
  <x:si>
    <x:t xml:space="preserve">Before considering appraisal results, verify whether conflict-of-interest and independent checks have been conducted regarding advisors and decision makers involved in appraisal.</x:t>
  </x:si>
  <x:si>
    <x:t xml:space="preserve">• Maintain clear records of engagement with public officials and former officials, including meetings, attendees, topics discussed, and commitments made
• Require conflict-of-interest declarations from advisers, consultants, or intermediaries engaged by the company 
• Request evidence that conflict-of-interest systems are in place to manage engagement of public officials, public-sector advisers, and appraisal decision makers 
• Screen former officials engaged by the company for applicable cooling-off restrictions and document results, recusals and any restrictions applied
• Use documented selection processes and clear terms of reference for advisers, consultants, and intermediaries
• Ban/reject contractual clauses where success fees paid to advisers and consultants is linked to access, selection, or approval of projects
• Adopt a lobbying policy that sets clear limits on gifts and hospitality and applies to agents and intermediaries</x:t>
  </x:si>
  <x:si>
    <x:t xml:space="preserve">GP-011</x:t>
  </x:si>
  <x:si>
    <x:t xml:space="preserve">FC-030</x:t>
  </x:si>
  <x:si>
    <x:t xml:space="preserve">• Maintain clear records of engagement with public officials and former officials, including meetings, attendees, topics discussed, and commitments made</x:t>
  </x:si>
  <x:si>
    <x:t xml:space="preserve">• Require conflict-of-interest declarations from advisers, consultants, or intermediaries engaged by the company</x:t>
  </x:si>
  <x:si>
    <x:t xml:space="preserve">• Request evidence that conflict-of-interest systems are in place to manage engagement of public officials, public-sector advisers, and appraisal decision makers</x:t>
  </x:si>
  <x:si>
    <x:t xml:space="preserve">• Screen former officials engaged by the company for applicable cooling-off restrictions and document results, recusals and any restrictions applied</x:t>
  </x:si>
  <x:si>
    <x:t xml:space="preserve">• Use documented selection processes and clear terms of reference for advisers, consultants, and intermediaries</x:t>
  </x:si>
  <x:si>
    <x:t xml:space="preserve">Manipulated feasibility and appraisal (economic, environmental &amp; social, technical)</x:t>
  </x:si>
  <x:si>
    <x:t xml:space="preserve">• Conflict-of-interest declarations for advisers, reviewers, and decision-makers involved in the appraisal process are absent, incomplete, outdated, or not independently verified.</x:t>
  </x:si>
  <x:si>
    <x:t xml:space="preserve">• Appraisal officials, advisers, or reviewers hold overlapping roles or have prior professional, financial, political, or personal relationships that compromise—or appear to compromise—their independence.</x:t>
  </x:si>
  <x:si>
    <x:t xml:space="preserve">• Advisers, experts, or appraisal panel members are selected through non-competitive or poorly documented processes, with unclear selection criteria, qualifications, roles, or terms of reference.</x:t>
  </x:si>
  <x:si>
    <x:t xml:space="preserve">• Recusal, cooling-off, and independence safeguards are absent, applied inconsistently, or waived without documented justification during the appraisal process.</x:t>
  </x:si>
  <x:si>
    <x:t xml:space="preserve">• The delivery model is selected before the options appraisal is completed or is inconsistent with the documented value-for-money assessment and supporting evidence.
• Risk allocation, technical requirements, or contractual conditions are structured in ways that unnecessarily restrict competition or favour particular counterparties.
• Unnecessary interfaces, exceptions, bespoke terms, or contractual complexity reduce the comparability of options and limit effective review and scrutiny.
• Independent review, market sounding, challenge, or assurance processes are limited in scope, rushed, inadequately documented, or bypassed without justification.
• Broad change provisions, weak performance triggers, or poorly defined renegotiation mechanisms are embedded at an early stage, increasing the risk of cost escalation, value leakage, or post-award manipulation.</x:t>
  </x:si>
  <x:si>
    <x:t xml:space="preserve">P2-R05</x:t>
  </x:si>
  <x:si>
    <x:t xml:space="preserve">Exposure includes a reduced access for bidders due to a model designed for specific parties; pressure to endorse skewed risk allocation; higher costs to prepare bids; higher renegotiations and claims risk; and reputational exposure from “rigged” model choice.</x:t>
  </x:si>
  <x:si>
    <x:t xml:space="preserve">Before decision to bid under the proposed delivery model and risk allocation, assess whether appraisal is documented and supported by evidence.</x:t>
  </x:si>
  <x:si>
    <x:t xml:space="preserve">• Disclose advisers supporting bid preparation
• Avoid adviser-and-bidder dual roles, or apply independence safeguards where separation is permitted
• Provide evidence-based input on delivery options and risk allocation (cost drivers, risks, performance), documenting assumptions, limitations, and any deviations from standard practice
• Decline or pause engagement when the delivery model or risk allocation is selected without documented appraisal or a value-for-money rationale, or where terms seem shaped to favour a specific counterparty</x:t>
  </x:si>
  <x:si>
    <x:t xml:space="preserve">RES-006
RES-007</x:t>
  </x:si>
  <x:si>
    <x:t xml:space="preserve">FC-031</x:t>
  </x:si>
  <x:si>
    <x:t xml:space="preserve">• Disclose advisers supporting bid preparation</x:t>
  </x:si>
  <x:si>
    <x:t xml:space="preserve">• Avoid adviser-and-bidder dual roles, or apply independence safeguards where separation is permitted</x:t>
  </x:si>
  <x:si>
    <x:t xml:space="preserve">• Provide evidence-based input on delivery options and risk allocation (cost drivers, risks, performance), documenting assumptions, limitations, and any deviations from standard practice</x:t>
  </x:si>
  <x:si>
    <x:t xml:space="preserve">• Decline or pause engagement when the delivery model or risk allocation is selected without documented appraisal or a value-for-money rationale, or where terms seem shaped to favour a specific counterparty</x:t>
  </x:si>
  <x:si>
    <x:t xml:space="preserve">Insider trading in land and right of way (misuse of confidential route/site information)</x:t>
  </x:si>
  <x:si>
    <x:t xml:space="preserve">• The delivery model is selected before the options appraisal is completed or is inconsistent with the documented value-for-money assessment and supporting evidence.</x:t>
  </x:si>
  <x:si>
    <x:t xml:space="preserve">• Risk allocation, technical requirements, or contractual conditions are structured in ways that unnecessarily restrict competition or favour particular counterparties.</x:t>
  </x:si>
  <x:si>
    <x:t xml:space="preserve">• Unnecessary interfaces, exceptions, bespoke terms, or contractual complexity reduce the comparability of options and limit effective review and scrutiny.</x:t>
  </x:si>
  <x:si>
    <x:t xml:space="preserve">• Independent review, market sounding, challenge, or assurance processes are limited in scope, rushed, inadequately documented, or bypassed without justification.</x:t>
  </x:si>
  <x:si>
    <x:t xml:space="preserve">• Broad change provisions, weak performance triggers, or poorly defined renegotiation mechanisms are embedded at an early stage, increasing the risk of cost escalation, value leakage, or post-award manipulation.</x:t>
  </x:si>
  <x:si>
    <x:t xml:space="preserve">• Appraisal documents are unpublished, released late, limited to summaries, or missing key annexes needed to test assumptions.
• Financing terms and contingent liabilities are undisclosed or incomplete, obscuring fees, guarantees, and repayment conditions.
• Published information is inconsistent, incomplete, or access-restricted, preventing timely scrutiny.</x:t>
  </x:si>
  <x:si>
    <x:t xml:space="preserve">P2-R06</x:t>
  </x:si>
  <x:si>
    <x:t xml:space="preserve">Exposure includes higher reputational risk; greater uncertainty around bid terms; increased bid costs and partnership risks; and a higher risk of disputes and renegotiation.</x:t>
  </x:si>
  <x:si>
    <x:t xml:space="preserve">Before early engagement and bid/no‑bid decision, assess timing, completeness, and consistency of the appraisal documentation and financing terms.</x:t>
  </x:si>
  <x:si>
    <x:t xml:space="preserve">• Request a disclosure package that covers appraisal documentation including assumptions and financing terms (fees, guarantees, repayment conditions) 
• Avoid side-letters or undisclosed fees 
• Use internal compliance escalation processes and whistleblower channels, where available, to report internally any request to omit or turn a blind eye to material appraisal and financing information
• Document gaps and data limitations and other issues related to poor transparency in appraisal and financing documentation
• Require internal sign-off that disclosures and representations are complete, consistent, and accurate before submitting committing to the bid</x:t>
  </x:si>
  <x:si>
    <x:t xml:space="preserve">RES-023
RES-015</x:t>
  </x:si>
  <x:si>
    <x:t xml:space="preserve">FC-006</x:t>
  </x:si>
  <x:si>
    <x:t xml:space="preserve">• Request a disclosure package that covers appraisal documentation including assumptions and financing terms (fees, guarantees, repayment conditions)</x:t>
  </x:si>
  <x:si>
    <x:t xml:space="preserve">• Avoid side-letters or undisclosed fees</x:t>
  </x:si>
  <x:si>
    <x:t xml:space="preserve">• Use internal compliance escalation processes and whistleblower channels, where available, to report internally any request to omit or turn a blind eye to material appraisal and financing information</x:t>
  </x:si>
  <x:si>
    <x:t xml:space="preserve">• Document gaps and data limitations and other issues related to poor transparency in appraisal and financing documentation</x:t>
  </x:si>
  <x:si>
    <x:t xml:space="preserve">• Require internal sign-off that disclosures and representations are complete, consistent, and accurate before submitting committing to the bid</x:t>
  </x:si>
  <x:si>
    <x:t xml:space="preserve">Conflicts-of-interest and revolving-door influence in appraisal</x:t>
  </x:si>
  <x:si>
    <x:t xml:space="preserve">• Appraisal documents are unpublished, released late, limited to summaries, or missing key annexes needed to test assumptions.</x:t>
  </x:si>
  <x:si>
    <x:t xml:space="preserve">• Financing terms and contingent liabilities are undisclosed or incomplete, obscuring fees, guarantees, and repayment conditions.</x:t>
  </x:si>
  <x:si>
    <x:t xml:space="preserve">• Published information is inconsistent, incomplete, or access-restricted, preventing timely scrutiny.</x:t>
  </x:si>
  <x:si>
    <x:t xml:space="preserve">• Technical specifications name specific brands, standards, materials, or technologies without a clear technical reason, and equivalent alternatives are restricted.
• Qualification and experience requirements are higher than necessary for the contract, limiting the number of capable bidders.
• Specifications are changed after contact with suppliers, without a clear written reason or formal approval.
• Tender documents include data, drawings, or performance requirements that closely match the products or materials of one supplier.</x:t>
  </x:si>
  <x:si>
    <x:t xml:space="preserve">P3-R01</x:t>
  </x:si>
  <x:si>
    <x:t xml:space="preserve">Exposure includes pressure to follow brand or bidder specific requirement; higher bid costs; and reputational exposure if  favoritism and restrictive specifications are identified.</x:t>
  </x:si>
  <x:si>
    <x:t xml:space="preserve">Before bid/no‑bid decision, request technical clarification on the tender and design specifications, documenting the reasoning provided by the authorities.</x:t>
  </x:si>
  <x:si>
    <x:t xml:space="preserve">• Document technical and design specifications that appear to favour a preferred supplier or technology, including brand-specific or proprietary requirements without functional justification and clear equivalency
• Maintain an auditable record of technical inputs, meetings, and the rationale for decisions to bid or not bid, when technical or design specifications appear biased
• Use internal compliance escalation processes and whistleblower channels, where available, to flag cases in which bidding proposals are repeatedly prepared in response to tailored specific supplier or technology specification 
• Request that authorities publish a clear justification for restrictive technical and design specifications, when this information is not publicly available 
• Use formal administrative mechanisms to challenge restrictive technical and design specifications
• Avoid participating in bids where specifications are unlawfully restrictive, undisclosed, or designed to pre-select a vendor (including through late changes in specifications)</x:t>
  </x:si>
  <x:si>
    <x:t xml:space="preserve">RES-007
RES-001</x:t>
  </x:si>
  <x:si>
    <x:t xml:space="preserve">GP-012</x:t>
  </x:si>
  <x:si>
    <x:t xml:space="preserve">FC-015</x:t>
  </x:si>
  <x:si>
    <x:t xml:space="preserve">• Document technical and design specifications that appear to favour a preferred supplier or technology, including brand-specific or proprietary requirements without functional justification and clear equivalency</x:t>
  </x:si>
  <x:si>
    <x:t xml:space="preserve">• Maintain an auditable record of technical inputs, meetings, and the rationale for decisions to bid or not bid, when technical or design specifications appear biased</x:t>
  </x:si>
  <x:si>
    <x:t xml:space="preserve">• Use internal compliance escalation processes and whistleblower channels, where available, to flag cases in which bidding proposals are repeatedly prepared in response to tailored specific supplier or technology specification</x:t>
  </x:si>
  <x:si>
    <x:t xml:space="preserve">• Request that authorities publish a clear justification for restrictive technical and design specifications, when this information is not publicly available</x:t>
  </x:si>
  <x:si>
    <x:t xml:space="preserve">• Use formal administrative mechanisms to challenge restrictive technical and design specifications</x:t>
  </x:si>
  <x:si>
    <x:t xml:space="preserve">• Avoid participating in bids where specifications are unlawfully restrictive, undisclosed, or designed to pre-select a vendor (including through late changes in specifications)</x:t>
  </x:si>
  <x:si>
    <x:t xml:space="preserve">Undue influence over delivery model selection</x:t>
  </x:si>
  <x:si>
    <x:t xml:space="preserve">• Technical specifications name specific brands, standards, materials, or technologies without a clear technical reason, and equivalent alternatives are restricted.</x:t>
  </x:si>
  <x:si>
    <x:t xml:space="preserve">• Qualification and experience requirements are higher than necessary for the contract, limiting the number of capable bidders.</x:t>
  </x:si>
  <x:si>
    <x:t xml:space="preserve">• Specifications are changed after contact with suppliers, without a clear written reason or formal approval.</x:t>
  </x:si>
  <x:si>
    <x:t xml:space="preserve">• Tender documents include data, drawings, or performance requirements that closely match the products or materials of one supplier.</x:t>
  </x:si>
  <x:si>
    <x:t xml:space="preserve">• Design specifications are incomplete or unclear, allowing the scope, quantities, materials, or costs to be changed later without proper control.
• Capacity, performance, or design standards are higher than needed for expected demand and service requirements, without clear justification.
• Design revisions add new work or higher-cost features without a clear reason or an updated cost-benefit assessment.
• Alternative design options are not properly assessed, and lower-cost options are rejected without supporting evidence.
• Quantities, unit rates, or contingency amounts are higher than comparable benchmarks without explanation, increasing the estimated project cost.
• Affordability, user charges, or other financial impacts are not updated when the design scope expands or higher-cost features are approved.</x:t>
  </x:si>
  <x:si>
    <x:t xml:space="preserve">P3-R02</x:t>
  </x:si>
  <x:si>
    <x:t xml:space="preserve">Exposure includes pressure to add premium features beyond need; inflated designs; higher cost and schedule risk and later claims; and reputational risk if intentional design imprecision, scope inflation and 'gold-plated' projects are identified.</x:t>
  </x:si>
  <x:si>
    <x:t xml:space="preserve">Before endorsing or proposing premium scope or design specification or change, request documented rationale and approvals.</x:t>
  </x:si>
  <x:si>
    <x:t xml:space="preserve">• Request documented justification and approvals for design and scope decisions
• Retain evidence, benchmarks, and cost-benefit or alternative/phasing analysis
• Document scope, design and standard assumptions and cost implications for any change 
• Require internal approval for material scope/design changes 
• Do not submit or accept scope increases without a clear service need and documented decision trail
• Seek independent technical and value-for-money review when scope expands materially beyond demand/service requirements and lower-cost alternatives are dismissed without evidence</x:t>
  </x:si>
  <x:si>
    <x:t xml:space="preserve">FC-016</x:t>
  </x:si>
  <x:si>
    <x:t xml:space="preserve">• Request documented justification and approvals for design and scope decisions</x:t>
  </x:si>
  <x:si>
    <x:t xml:space="preserve">• Retain evidence, benchmarks, and cost-benefit or alternative/phasing analysis</x:t>
  </x:si>
  <x:si>
    <x:t xml:space="preserve">• Document scope, design and standard assumptions and cost implications for any change</x:t>
  </x:si>
  <x:si>
    <x:t xml:space="preserve">• Require internal approval for material scope/design changes</x:t>
  </x:si>
  <x:si>
    <x:t xml:space="preserve">• Do not submit or accept scope increases without a clear service need and documented decision trail</x:t>
  </x:si>
  <x:si>
    <x:t xml:space="preserve">• Seek independent technical and value-for-money review when scope expands materially beyond demand/service requirements and lower-cost alternatives are dismissed without evidence</x:t>
  </x:si>
  <x:si>
    <x:t xml:space="preserve">Insufficient transparency on appraisal and financing terms</x:t>
  </x:si>
  <x:si>
    <x:t xml:space="preserve">• Design specifications are incomplete or unclear, allowing the scope, quantities, materials, or costs to be changed later without proper control.</x:t>
  </x:si>
  <x:si>
    <x:t xml:space="preserve">• Capacity, performance, or design standards are higher than needed for expected demand and service requirements, without clear justification.</x:t>
  </x:si>
  <x:si>
    <x:t xml:space="preserve">• Design revisions add new work or higher-cost features without a clear reason or an updated cost-benefit assessment.</x:t>
  </x:si>
  <x:si>
    <x:t xml:space="preserve">• Alternative design options are not properly assessed, and lower-cost options are rejected without supporting evidence.</x:t>
  </x:si>
  <x:si>
    <x:t xml:space="preserve">• Quantities, unit rates, or contingency amounts are higher than comparable benchmarks without explanation, increasing the estimated project cost.</x:t>
  </x:si>
  <x:si>
    <x:t xml:space="preserve">• Affordability, user charges, or other financial impacts are not updated when the design scope expands or higher-cost features are approved.</x:t>
  </x:si>
  <x:si>
    <x:t xml:space="preserve">• Requests or indirect pressure are made for gifts, facilitation payments, or the use of intermediaries to speed up approvals or avoid negative findings.
• Permit or inspection procedures involve repeated delays, changing requirements, or unexplained refusals that do not follow the standard process.
• Some applicants receive faster or more favourable treatment without clear and consistent criteria.
• Permit conditions or safeguard requirements are changed or applied in ways that weaken obligations or create room for discretionary decisions.</x:t>
  </x:si>
  <x:si>
    <x:t xml:space="preserve">P3-R03</x:t>
  </x:si>
  <x:si>
    <x:t xml:space="preserve">Exposure includes pressure to pay via intermediaries; schedule and cost escalation; and increased reputational and debarment risk if such conduct becomes public.</x:t>
  </x:si>
  <x:si>
    <x:t xml:space="preserve">When permit or safeguard approvals stall or solicitation signals arise, refuse any improper payments and escalate through internal compliance channels.</x:t>
  </x:si>
  <x:si>
    <x:t xml:space="preserve">• Implement a written anti-bribery policy 
• Adopt a zero-tolerance policy regarding facilitation payments 
• Adequate records of all engagements related to obtaining permits, approvals, and safeguards, including communications and meetings with officials, intermediaries, private partners, company employees, requests, and decisions
• Use formal channels to submit permits and safeguard requests
• Whistleblower policy for reporting solicitation or extortion 
• Consider using judicial courts to obtain injunctions imposing the issuance of required approvals and sign-offs</x:t>
  </x:si>
  <x:si>
    <x:t xml:space="preserve">RES-004
RES-033</x:t>
  </x:si>
  <x:si>
    <x:t xml:space="preserve">FC-002</x:t>
  </x:si>
  <x:si>
    <x:t xml:space="preserve">• Implement a written anti-bribery policy</x:t>
  </x:si>
  <x:si>
    <x:t xml:space="preserve">• Adopt a zero-tolerance policy regarding facilitation payments</x:t>
  </x:si>
  <x:si>
    <x:t xml:space="preserve">• Adequate records of all engagements related to obtaining permits, approvals, and safeguards, including communications and meetings with officials, intermediaries, private partners, company employees, requests, and decisions</x:t>
  </x:si>
  <x:si>
    <x:t xml:space="preserve">• Use formal channels to submit permits and safeguard requests</x:t>
  </x:si>
  <x:si>
    <x:t xml:space="preserve">• Whistleblower policy for reporting solicitation or extortion</x:t>
  </x:si>
  <x:si>
    <x:t xml:space="preserve">• Consider using judicial courts to obtain injunctions imposing the issuance of required approvals and sign-offs</x:t>
  </x:si>
  <x:si>
    <x:t xml:space="preserve">P2-USER-01</x:t>
  </x:si>
  <x:si>
    <x:t xml:space="preserve">• Requests or indirect pressure are made for gifts, facilitation payments, or the use of intermediaries to speed up approvals or avoid negative findings.</x:t>
  </x:si>
  <x:si>
    <x:t xml:space="preserve">• Permit or inspection procedures involve repeated delays, changing requirements, or unexplained refusals that do not follow the standard process.</x:t>
  </x:si>
  <x:si>
    <x:t xml:space="preserve">• Some applicants receive faster or more favourable treatment without clear and consistent criteria.</x:t>
  </x:si>
  <x:si>
    <x:t xml:space="preserve">• Permit conditions or safeguard requirements are changed or applied in ways that weaken obligations or create room for discretionary decisions.</x:t>
  </x:si>
  <x:si>
    <x:t xml:space="preserve">• Assessors or consultants are selected through unclear or non-competitive processes, and possible conflicts of interest or affiliations are not properly disclosed.
• Baseline data, models, or key assumptions are unclear, incomplete, or presented in ways that reduce the apparent scale of important impacts.
• Mitigation and monitoring requirements are weakened, delayed, or left without a clear budget, without sufficient evidence or justification.</x:t>
  </x:si>
  <x:si>
    <x:t xml:space="preserve">P3-R04</x:t>
  </x:si>
  <x:si>
    <x:t xml:space="preserve">Exposure includes pressure to soften or conceal findings; liability for misleading assessments; community conflict over undisclosed, unmitigated impacts; delays and redesign costs; and reputational risk.</x:t>
  </x:si>
  <x:si>
    <x:t xml:space="preserve">Before considering environmental and social impact assessments for design and permit decisions, assess the independence of the process and the strength of the supporting evidence.</x:t>
  </x:si>
  <x:si>
    <x:t xml:space="preserve">• Maintain an auditable record of environmental and social assessments, baseline data, models, and assumptions
• Adopt an anti-bribery policy to prohibit any payments, gifts, or incentives linked to “favourable” findings
• Require conflict-of-interest declarations for environmental and social consultants and assessors, documenting the selection process
• Separate impact assessment work from engagement with officials related to approvals and from any lobbying activities
• Adopt a lobbying policy that sets clear limits on gifts and hospitality and applies to agents and intermediaries
• Use internal compliance escalation processes and whistleblower channels, where available, to report any pressure to alter findings or omit impacts
• Pause engagement and re-scope where integrity or data quality seems compromised</x:t>
  </x:si>
  <x:si>
    <x:t xml:space="preserve">RES-004
RES-007</x:t>
  </x:si>
  <x:si>
    <x:t xml:space="preserve">GP-013</x:t>
  </x:si>
  <x:si>
    <x:t xml:space="preserve">FC-007</x:t>
  </x:si>
  <x:si>
    <x:t xml:space="preserve">• Maintain an auditable record of environmental and social assessments, baseline data, models, and assumptions</x:t>
  </x:si>
  <x:si>
    <x:t xml:space="preserve">• Adopt an anti-bribery policy to prohibit any payments, gifts, or incentives linked to “favourable” findings</x:t>
  </x:si>
  <x:si>
    <x:t xml:space="preserve">• Require conflict-of-interest declarations for environmental and social consultants and assessors, documenting the selection process</x:t>
  </x:si>
  <x:si>
    <x:t xml:space="preserve">• Separate impact assessment work from engagement with officials related to approvals and from any lobbying activities</x:t>
  </x:si>
  <x:si>
    <x:t xml:space="preserve">• Use internal compliance escalation processes and whistleblower channels, where available, to report any pressure to alter findings or omit impacts</x:t>
  </x:si>
  <x:si>
    <x:t xml:space="preserve">• Pause engagement and re-scope where integrity or data quality seems compromised</x:t>
  </x:si>
  <x:si>
    <x:t xml:space="preserve">P2-USER-02</x:t>
  </x:si>
  <x:si>
    <x:t xml:space="preserve">• Assessors or consultants are selected through unclear or non-competitive processes, and possible conflicts of interest or affiliations are not properly disclosed.</x:t>
  </x:si>
  <x:si>
    <x:t xml:space="preserve">• Baseline data, models, or key assumptions are unclear, incomplete, or presented in ways that reduce the apparent scale of important impacts.</x:t>
  </x:si>
  <x:si>
    <x:t xml:space="preserve">• Mitigation and monitoring requirements are weakened, delayed, or left without a clear budget, without sufficient evidence or justification.</x:t>
  </x:si>
  <x:si>
    <x:t xml:space="preserve">• Design and supervision packages are steered to affiliated firms, or competition is limited without a documented justification.
• Unclear segregation of duties: designers, consultants, reviewers, and approvers overlap, and sign‑offs occur without a documented review process.
• Deliverables show quality deficiencies (missing calculations, inconsistencies, copy‑paste sections) but are accepted without review.
• Conflict-of-interest checks are absent, incomplete, or not updated as subcontractors and consultants change throughout the design phase.</x:t>
  </x:si>
  <x:si>
    <x:t xml:space="preserve">P3-R05</x:t>
  </x:si>
  <x:si>
    <x:t xml:space="preserve">Exposure includes pressure to use affiliated firms; weak review processes; increased rework and defect risk; cost escalation and higher liability risk; and reputational risk.</x:t>
  </x:si>
  <x:si>
    <x:t xml:space="preserve">Before design approval, conduct conflict-of-interest checks on consultants and subcontractors, and ensure the selection process is documented.</x:t>
  </x:si>
  <x:si>
    <x:t xml:space="preserve">• Require and document conflict-of-interest and beneficial ownership declarations for consultants, designers, reviewers, and advisers across the supply chain
• Avoid dual roles and maintain separation of duties for review and sign-off across the supply chain
• Use competitive selection for design and supervision consultants and document the entire process, justifying exceptions, across the supply chain
• Retain evaluation records, approvals, and an auditable contract file, across the supply chain
• Update conflict-of-interest checks when subcontractors or key personnel change
• Adopt a lobbying policy that sets clear limits on gifts and hospitality and applies to agents and intermediaries
• Use internal compliance escalation processes and whistleblower channels, where available, to flag any requests for side payments, undisclosed commissions, or favouritism toward firms</x:t>
  </x:si>
  <x:si>
    <x:t xml:space="preserve">RES-019
RES-007</x:t>
  </x:si>
  <x:si>
    <x:t xml:space="preserve">FC-017</x:t>
  </x:si>
  <x:si>
    <x:t xml:space="preserve">• Require and document conflict-of-interest and beneficial ownership declarations for consultants, designers, reviewers, and advisers across the supply chain</x:t>
  </x:si>
  <x:si>
    <x:t xml:space="preserve">• Avoid dual roles and maintain separation of duties for review and sign-off across the supply chain</x:t>
  </x:si>
  <x:si>
    <x:t xml:space="preserve">• Use competitive selection for design and supervision consultants and document the entire process, justifying exceptions, across the supply chain</x:t>
  </x:si>
  <x:si>
    <x:t xml:space="preserve">• Retain evaluation records, approvals, and an auditable contract file, across the supply chain</x:t>
  </x:si>
  <x:si>
    <x:t xml:space="preserve">• Update conflict-of-interest checks when subcontractors or key personnel change</x:t>
  </x:si>
  <x:si>
    <x:t xml:space="preserve">• Use internal compliance escalation processes and whistleblower channels, where available, to flag any requests for side payments, undisclosed commissions, or favouritism toward firms</x:t>
  </x:si>
  <x:si>
    <x:t xml:space="preserve">Design and technical specifications tailored to preferred bidders</x:t>
  </x:si>
  <x:si>
    <x:t xml:space="preserve">• Design and supervision packages are steered to affiliated firms, or competition is limited without a documented justification.</x:t>
  </x:si>
  <x:si>
    <x:t xml:space="preserve">• Unclear segregation of duties: designers, consultants, reviewers, and approvers overlap, and sign‑offs occur without a documented review process.</x:t>
  </x:si>
  <x:si>
    <x:t xml:space="preserve">• Deliverables show quality deficiencies (missing calculations, inconsistencies, copy‑paste sections) but are accepted without review.</x:t>
  </x:si>
  <x:si>
    <x:t xml:space="preserve">• Conflict-of-interest checks are absent, incomplete, or not updated as subcontractors and consultants change throughout the design phase.</x:t>
  </x:si>
  <x:si>
    <x:t xml:space="preserve">• The design basis, key assumptions, and cost calculations are missing, submitted late, or lack clear technical support and version records.
• Major design changes are approved without a complete change log, clear justification, or assessment of cost, risk, and safeguard impacts.
• Stakeholder feedback is not properly recorded, addressed, or linked to design decisions.
• Scope, cost, and safeguard commitments are spread across different documents, making it difficult to understand the full set of obligations.
• Information is released inconsistently or access is restricted, preventing timely and meaningful review.</x:t>
  </x:si>
  <x:si>
    <x:t xml:space="preserve">P3-R06</x:t>
  </x:si>
  <x:si>
    <x:t xml:space="preserve">Exposure includes increased bid uncertainty and design change risk; a higher risk of disputes and claims; reputational risk from perceived secrecy; and rising transaction costs.</x:t>
  </x:si>
  <x:si>
    <x:t xml:space="preserve">Before design approval, require procuring entities to publish the complete design basis and the change log from the design review process.</x:t>
  </x:si>
  <x:si>
    <x:t xml:space="preserve">• Maintain a complete design package (key assumptions, standards, baseline quantities/cost drivers) with version control
• Implement a formal system to control material design changes, documenting the rationale of the design change, costs involved, schedule, risk, safeguard impacts and approvals 
• Do not implement design changes until the change record is complete and justified
• Record stakeholder inputs relevant to design (issues raised, responses, decisions) and keep a consolidated register linking scope, cost, and safeguard commitments to design versions
• Use internal compliance escalation processes and whistleblower channels, where available, to flag unsubstantiated design changes</x:t>
  </x:si>
  <x:si>
    <x:t xml:space="preserve">GP-009</x:t>
  </x:si>
  <x:si>
    <x:t xml:space="preserve">FC-032</x:t>
  </x:si>
  <x:si>
    <x:t xml:space="preserve">• Maintain a complete design package (key assumptions, standards, baseline quantities/cost drivers) with version control</x:t>
  </x:si>
  <x:si>
    <x:t xml:space="preserve">• Implement a formal system to control material design changes, documenting the rationale of the design change, costs involved, schedule, risk, safeguard impacts and approvals</x:t>
  </x:si>
  <x:si>
    <x:t xml:space="preserve">• Do not implement design changes until the change record is complete and justified</x:t>
  </x:si>
  <x:si>
    <x:t xml:space="preserve">• Record stakeholder inputs relevant to design (issues raised, responses, decisions) and keep a consolidated register linking scope, cost, and safeguard commitments to design versions</x:t>
  </x:si>
  <x:si>
    <x:t xml:space="preserve">• Use internal compliance escalation processes and whistleblower channels, where available, to flag unsubstantiated design changes</x:t>
  </x:si>
  <x:si>
    <x:t xml:space="preserve">Design imprecision (overdesign or incomplete specifications), gold plating, and scope inflation</x:t>
  </x:si>
  <x:si>
    <x:t xml:space="preserve">• The design basis, key assumptions, and cost calculations are missing, submitted late, or lack clear technical support and version records.</x:t>
  </x:si>
  <x:si>
    <x:t xml:space="preserve">• Major design changes are approved without a complete change log, clear justification, or assessment of cost, risk, and safeguard impacts.</x:t>
  </x:si>
  <x:si>
    <x:t xml:space="preserve">• Stakeholder feedback is not properly recorded, addressed, or linked to design decisions.</x:t>
  </x:si>
  <x:si>
    <x:t xml:space="preserve">• Scope, cost, and safeguard commitments are spread across different documents, making it difficult to understand the full set of obligations.</x:t>
  </x:si>
  <x:si>
    <x:t xml:space="preserve">• Information is released inconsistently or access is restricted, preventing timely and meaningful review.</x:t>
  </x:si>
  <x:si>
    <x:t xml:space="preserve">• Tender opportunities are not widely advertised, or are published through channels that limit practical access.
• Restricted procedures, emergency contracting, shortlisting, or direct awards are used without a clear and documented justification.
• Tender timelines are compressed in ways that hinder preparation, clarification, and competitive participation.
• Qualification or eligibility requirements are higher than necessary for the project, including unnecessary tender registration documents or excessive experience and qualification requirements.</x:t>
  </x:si>
  <x:si>
    <x:t xml:space="preserve">P4-R01</x:t>
  </x:si>
  <x:si>
    <x:t xml:space="preserve">Exposure includes limited access to tender opportunities; rushed timelines and incomplete information; higher bid costs with low win odds; pressure to rely on intermediaries/insiders; and higher compliance and reputational risk.</x:t>
  </x:si>
  <x:si>
    <x:t xml:space="preserve">Before bid/no‑bid decision, verify whether tender has been properly advertised and conditions are competitive.</x:t>
  </x:si>
  <x:si>
    <x:t xml:space="preserve">• Bid only through properly advertised procedures and formal channels
• Avoid exclusive access arrangements or off-process commitments
• Document access and timeline constraints (publication channel, addenda timing, eligibility filters) and submit formal clarification requests when tender criteria and requirements seem inconsistent, excessive and hindering competition
• Decline participating if unfair conditions are not corrected
• Declare and manage conflicts and intermediaries (roles, fees, beneficial ownership where feasible)
• Use formal tender complaints mechanisms when requirements appear discriminatory or unjustified, retaining an auditable communications log
• Recommend that procuring entities use independent monitors and observers in high-risk tenders</x:t>
  </x:si>
  <x:si>
    <x:t xml:space="preserve">RES-009
RES-011
RES-003</x:t>
  </x:si>
  <x:si>
    <x:t xml:space="preserve">GP-007</x:t>
  </x:si>
  <x:si>
    <x:t xml:space="preserve">FC-018</x:t>
  </x:si>
  <x:si>
    <x:t xml:space="preserve">• Bid only through properly advertised procedures and formal channels</x:t>
  </x:si>
  <x:si>
    <x:t xml:space="preserve">• Avoid exclusive access arrangements or off-process commitments</x:t>
  </x:si>
  <x:si>
    <x:t xml:space="preserve">• Document access and timeline constraints (publication channel, addenda timing, eligibility filters) and submit formal clarification requests when tender criteria and requirements seem inconsistent, excessive and hindering competition</x:t>
  </x:si>
  <x:si>
    <x:t xml:space="preserve">• Decline participating if unfair conditions are not corrected</x:t>
  </x:si>
  <x:si>
    <x:t xml:space="preserve">• Declare and manage conflicts and intermediaries (roles, fees, beneficial ownership where feasible)</x:t>
  </x:si>
  <x:si>
    <x:t xml:space="preserve">• Use formal tender complaints mechanisms when requirements appear discriminatory or unjustified, retaining an auditable communications log</x:t>
  </x:si>
  <x:si>
    <x:t xml:space="preserve">• Recommend that procuring entities use independent monitors and observers in high-risk tenders</x:t>
  </x:si>
  <x:si>
    <x:t xml:space="preserve">Bribery and extortion for permits, approvals and safeguards sign‑off</x:t>
  </x:si>
  <x:si>
    <x:t xml:space="preserve">• Tender opportunities are not widely advertised, or are published through channels that limit practical access.</x:t>
  </x:si>
  <x:si>
    <x:t xml:space="preserve">• Restricted procedures, emergency contracting, shortlisting, or direct awards are used without a clear and documented justification.</x:t>
  </x:si>
  <x:si>
    <x:t xml:space="preserve">• Tender timelines are compressed in ways that hinder preparation, clarification, and competitive participation.</x:t>
  </x:si>
  <x:si>
    <x:t xml:space="preserve">• Qualification or eligibility requirements are higher than necessary for the project, including unnecessary tender registration documents or excessive experience and qualification requirements.</x:t>
  </x:si>
  <x:si>
    <x:t xml:space="preserve">• Bid prices show unusual similarities, such as identical rates, consistent price differences, or the same ranking pattern across bids.
• The same firms repeatedly win contracts in rotation, or bidders divide contracts by location or package.
• Bidders appear connected through shared subcontractors, unexplained joint bids, or the same addresses, contact details, or representatives.</x:t>
  </x:si>
  <x:si>
    <x:t xml:space="preserve">P4-R02</x:t>
  </x:si>
  <x:si>
    <x:t xml:space="preserve">Exposure includes unfair access unless firms “play along”; pressure to coordinate pricing; risk of debarment, anti-competitive conduct, and criminal practices; higher bid costs and reputational harm; and delays if collusion unravels mid-project.</x:t>
  </x:si>
  <x:si>
    <x:t xml:space="preserve">During the bid proposal process, compete independently with documented pricing controls, and withdraw if collusion is proposed or credible signals arise.</x:t>
  </x:si>
  <x:si>
    <x:t xml:space="preserve">• Adopt anti-collusion measures for tenders (no coordination with competitors; joint-venture and subcontracting only with documented rationale and approvals) 
• Train bid staff on anti-collusion measures
• Maintain a complete bid record, including pricing model inputs, approvals, and a communications log
• Retain evidence that pricing and terms were developed independently
• Use formal tender complaints mechanisms to report credible market-division signals, retaining an auditable communications log 
• Use internal compliance escalation processes and whistleblower channels, where available, to report any collusion approach
• Recommend that procuring entities use independent monitors and observers in high-risk tenders</x:t>
  </x:si>
  <x:si>
    <x:t xml:space="preserve">RES-019
RES-029
RES-003
RES-010</x:t>
  </x:si>
  <x:si>
    <x:t xml:space="preserve">GP-006</x:t>
  </x:si>
  <x:si>
    <x:t xml:space="preserve">FC-020</x:t>
  </x:si>
  <x:si>
    <x:t xml:space="preserve">• Adopt anti-collusion measures for tenders (no coordination with competitors; joint-venture and subcontracting only with documented rationale and approvals)</x:t>
  </x:si>
  <x:si>
    <x:t xml:space="preserve">• Train bid staff on anti-collusion measures</x:t>
  </x:si>
  <x:si>
    <x:t xml:space="preserve">• Maintain a complete bid record, including pricing model inputs, approvals, and a communications log</x:t>
  </x:si>
  <x:si>
    <x:t xml:space="preserve">• Retain evidence that pricing and terms were developed independently</x:t>
  </x:si>
  <x:si>
    <x:t xml:space="preserve">• Use formal tender complaints mechanisms to report credible market-division signals, retaining an auditable communications log</x:t>
  </x:si>
  <x:si>
    <x:t xml:space="preserve">• Use internal compliance escalation processes and whistleblower channels, where available, to report any collusion approach</x:t>
  </x:si>
  <x:si>
    <x:t xml:space="preserve">Bribery for favourable impact assessments</x:t>
  </x:si>
  <x:si>
    <x:t xml:space="preserve">• Bid prices show unusual similarities, such as identical rates, consistent price differences, or the same ranking pattern across bids.</x:t>
  </x:si>
  <x:si>
    <x:t xml:space="preserve">• The same firms repeatedly win contracts in rotation, or bidders divide contracts by location or package.</x:t>
  </x:si>
  <x:si>
    <x:t xml:space="preserve">• Bidders appear connected through shared subcontractors, unexplained joint bids, or the same addresses, contact details, or representatives.</x:t>
  </x:si>
  <x:si>
    <x:t xml:space="preserve">• Unofficial contact between evaluators, advisers, intermediaries, and bidders increases during shortlisting or scoring stages.
• Gifts, hospitality, or personal benefits are offered or requested to influence access to evaluators or tender outcomes.
• Agents or consultants have unclear roles, unusually high fees, hidden payment arrangements, or payments linked to winning the tender.
• Scoring sheets, evaluation reports, or award decisions contain inconsistencies, unexplained changes, missing records, or weak technical justification.
• Conflicts of interest involving evaluators or advisers are not fully disclosed, checked, or properly managed.</x:t>
  </x:si>
  <x:si>
    <x:t xml:space="preserve">P4-R03</x:t>
  </x:si>
  <x:si>
    <x:t xml:space="preserve">Exposure includes solicitation pressure via officials or agents; anti‑bribery, debarment and criminal risk; unfair evaluation outcomes and lost opportunities; higher bid costs (agents, hospitality, “facilitation” attempts); and reputational risk if linked to kickbacks.</x:t>
  </x:si>
  <x:si>
    <x:t xml:space="preserve">During the bid process, use official tender channels, and withdraw if solicitation signals arise.</x:t>
  </x:si>
  <x:si>
    <x:t xml:space="preserve">• Adopt a zero tolerance policy for tender regarding facilitation payments and unmanaged gifts or hospitality
• Adopt a lobbying policy that sets clear limits on gifts and hospitality and applies to agents and intermediaries
• Whistleblower policy for reporting and handling unethical or illegal activities within the organisation
• Require pre-approval and adequate record keeping of all tender interactions with officials, sponsors and intermediaries, meetings, and hospitality exceptions (if any are permitted by policy)
• Document all tender communications and submissions
• Use formal tender clarification channels only 
• Require transparent contractual and fee terms from agents, consultants and intermediaries and ban/reject unclear scope, opaque payments and success fees linked to award outcomes
• Use internal compliance escalation processes and whistleblower channels, where available, to report any solicitation, irregular scoring signals, or undue influence attempt
•  Recommend that procuring entities use independent monitors and observers in high-risk tenders</x:t>
  </x:si>
  <x:si>
    <x:t xml:space="preserve">RES-004
RES-033
RES-003</x:t>
  </x:si>
  <x:si>
    <x:t xml:space="preserve">GP-014</x:t>
  </x:si>
  <x:si>
    <x:t xml:space="preserve">FC-001</x:t>
  </x:si>
  <x:si>
    <x:t xml:space="preserve">• Adopt a zero tolerance policy for tender regarding facilitation payments and unmanaged gifts or hospitality</x:t>
  </x:si>
  <x:si>
    <x:t xml:space="preserve">• Require pre-approval and adequate record keeping of all tender interactions with officials, sponsors and intermediaries, meetings, and hospitality exceptions (if any are permitted by policy)</x:t>
  </x:si>
  <x:si>
    <x:t xml:space="preserve">• Document all tender communications and submissions</x:t>
  </x:si>
  <x:si>
    <x:t xml:space="preserve">• Use formal tender clarification channels only</x:t>
  </x:si>
  <x:si>
    <x:t xml:space="preserve">• Require transparent contractual and fee terms from agents, consultants and intermediaries and ban/reject unclear scope, opaque payments and success fees linked to award outcomes</x:t>
  </x:si>
  <x:si>
    <x:t xml:space="preserve">• Use internal compliance escalation processes and whistleblower channels, where available, to report any solicitation, irregular scoring signals, or undue influence attempt</x:t>
  </x:si>
  <x:si>
    <x:t xml:space="preserve">•  Recommend that procuring entities use independent monitors and observers in high-risk tenders</x:t>
  </x:si>
  <x:si>
    <x:t xml:space="preserve">Collusive practices in subcontracting and conflicts-of-interest involving consultants during project design</x:t>
  </x:si>
  <x:si>
    <x:t xml:space="preserve">• Unofficial contact between evaluators, advisers, intermediaries, and bidders increases during shortlisting or scoring stages.</x:t>
  </x:si>
  <x:si>
    <x:t xml:space="preserve">• Gifts, hospitality, or personal benefits are offered or requested to influence access to evaluators or tender outcomes.</x:t>
  </x:si>
  <x:si>
    <x:t xml:space="preserve">• Agents or consultants have unclear roles, unusually high fees, hidden payment arrangements, or payments linked to winning the tender.</x:t>
  </x:si>
  <x:si>
    <x:t xml:space="preserve">• Scoring sheets, evaluation reports, or award decisions contain inconsistencies, unexplained changes, missing records, or weak technical justification.</x:t>
  </x:si>
  <x:si>
    <x:t xml:space="preserve">• Conflicts of interest involving evaluators or advisers are not fully disclosed, checked, or properly managed.</x:t>
  </x:si>
  <x:si>
    <x:t xml:space="preserve">• Tender documentation or evaluation criteria change late, with uneven communication or limited time for bidders to respond.
• Clarification meetings or site visits are selective, and access to decision makers is not applied consistently.
• Bid opening records, timestamps, or document control logs show gaps, alterations, or inconsistencies.</x:t>
  </x:si>
  <x:si>
    <x:t xml:space="preserve">P4-R04</x:t>
  </x:si>
  <x:si>
    <x:t xml:space="preserve">Exposure includes unequal access; unfair competition; wasted bid effort and sunk costs; pressure to seek insider information; higher dispute and bid challenge costs; and reputational risk associated with leaked tender information.</x:t>
  </x:si>
  <x:si>
    <x:t xml:space="preserve">During tender process, use official channels for clarifications, and request re-issue of decision or deadline extension when late changes seem to undermines fair outcomes.</x:t>
  </x:si>
  <x:si>
    <x:t xml:space="preserve">• Restrict internal access to tender information and pricing (need-to-know staff)
• Maintain access logs and secure document handling/version control
• Use formal tender clarification channels only 
• Document all tender communications and submissions
• Do not seek or rely on non-public procurement information
• If addenda/criteria change late or access is uneven (selective meetings/site visits), submit a formal request to ensure equal access to information, extend deadlines, or re-issue the decision
• Use internal compliance escalation processes and whistleblower channels, where available, report any offer of confidential information 
•  Recommend that procuring entities use independent monitors and observers in high-risk tenders</x:t>
  </x:si>
  <x:si>
    <x:t xml:space="preserve">RES-011
RES-014
RES-003</x:t>
  </x:si>
  <x:si>
    <x:t xml:space="preserve">FC-019</x:t>
  </x:si>
  <x:si>
    <x:t xml:space="preserve">• Restrict internal access to tender information and pricing (need-to-know staff)</x:t>
  </x:si>
  <x:si>
    <x:t xml:space="preserve">• Maintain access logs and secure document handling/version control</x:t>
  </x:si>
  <x:si>
    <x:t xml:space="preserve">• Do not seek or rely on non-public procurement information</x:t>
  </x:si>
  <x:si>
    <x:t xml:space="preserve">• If addenda/criteria change late or access is uneven (selective meetings/site visits), submit a formal request to ensure equal access to information, extend deadlines, or re-issue the decision</x:t>
  </x:si>
  <x:si>
    <x:t xml:space="preserve">• Use internal compliance escalation processes and whistleblower channels, where available, report any offer of confidential information</x:t>
  </x:si>
  <x:si>
    <x:t xml:space="preserve">Insufficient disclosure of designs, assumptions, and the rationale for changes</x:t>
  </x:si>
  <x:si>
    <x:t xml:space="preserve">• Tender documentation or evaluation criteria change late, with uneven communication or limited time for bidders to respond.</x:t>
  </x:si>
  <x:si>
    <x:t xml:space="preserve">• Clarification meetings or site visits are selective, and access to decision makers is not applied consistently.</x:t>
  </x:si>
  <x:si>
    <x:t xml:space="preserve">• Bid opening records, timestamps, or document control logs show gaps, alterations, or inconsistencies.</x:t>
  </x:si>
  <x:si>
    <x:t xml:space="preserve">• Undisclosed contact with political figures or their representatives occurs during the tender process.
• Intermediaries play a central role in gaining access or advancing the tender, but their responsibilities, fees, and services are not clearly documented.
• Success fees or unusual commissions are included in bid prices without clear information on how they are calculated or who receives them.
• Beneficial ownership, related‑party links, or political connections are obscured, including across agents, subcontractors, “dormant partner” within bidder or consortium partners.
• Tender packaging and bundling, lot structure, or eligibility rules align closely with specific networks or political “gatekeepers” without a clear justification.</x:t>
  </x:si>
  <x:si>
    <x:t xml:space="preserve">P4-R05</x:t>
  </x:si>
  <x:si>
    <x:t xml:space="preserve">Exposure includes pressure to use political “connectors” to access decision‑makers; opaque fees; inflated bid costs and price; increased conflict‑of‑interest, ownership and related‑party risk; and reputational risk  from perceived influence peddling.</x:t>
  </x:si>
  <x:si>
    <x:t xml:space="preserve">Before instructing intermediaries or agents, conduct conflict-of-interest checks and document results and engagement.</x:t>
  </x:si>
  <x:si>
    <x:t xml:space="preserve">• Conduct enhanced due diligence on agents and intermediaries (beneficial ownership, conflicts-of interest, related-party risks and PEP checks where feasible) 
• Adopt a lobbying policy that sets clear limits on gifts and hospitality and applies to agents and intermediaries
• Obtain internal compliance approval before engagement with agents and intermediaries
• Use written contracts with agents and intermediaries, with defined and transparent scope, agreed services and traceable fees
• Ban/reject contractual clauses where success fees paid to agents and intermediaries is linked to “political access” as a deliverable
• Maintain clear records of engagement with intermediaries and public officials (meetings, attendees, topics and commitments) throughout the tender process
• Monitor deliverables and payments against contract terms 
• Terminate engagements that deviate from contractual scope or show red flags
• Use internal compliance escalation processes and whistleblower channels, where available, to report any solicitation, “access for fee” offers, or signs of undue influence 
• Recommend that procuring entities use independent monitors and observers in high-risk tenders</x:t>
  </x:si>
  <x:si>
    <x:t xml:space="preserve">RES-004
RES-002
RES-003</x:t>
  </x:si>
  <x:si>
    <x:t xml:space="preserve">GP-015</x:t>
  </x:si>
  <x:si>
    <x:t xml:space="preserve">FC-004</x:t>
  </x:si>
  <x:si>
    <x:t xml:space="preserve">• Conduct enhanced due diligence on agents and intermediaries (beneficial ownership, conflicts-of interest, related-party risks and PEP checks where feasible)</x:t>
  </x:si>
  <x:si>
    <x:t xml:space="preserve">• Obtain internal compliance approval before engagement with agents and intermediaries</x:t>
  </x:si>
  <x:si>
    <x:t xml:space="preserve">• Use written contracts with agents and intermediaries, with defined and transparent scope, agreed services and traceable fees</x:t>
  </x:si>
  <x:si>
    <x:t xml:space="preserve">• Ban/reject contractual clauses where success fees paid to agents and intermediaries is linked to “political access” as a deliverable</x:t>
  </x:si>
  <x:si>
    <x:t xml:space="preserve">• Maintain clear records of engagement with intermediaries and public officials (meetings, attendees, topics and commitments) throughout the tender process</x:t>
  </x:si>
  <x:si>
    <x:t xml:space="preserve">• Monitor deliverables and payments against contract terms</x:t>
  </x:si>
  <x:si>
    <x:t xml:space="preserve">• Terminate engagements that deviate from contractual scope or show red flags</x:t>
  </x:si>
  <x:si>
    <x:t xml:space="preserve">• Use internal compliance escalation processes and whistleblower channels, where available, to report any solicitation, “access for fee” offers, or signs of undue influence</x:t>
  </x:si>
  <x:si>
    <x:t xml:space="preserve">P3-USER-01</x:t>
  </x:si>
  <x:si>
    <x:t xml:space="preserve">• Undisclosed contact with political figures or their representatives occurs during the tender process.</x:t>
  </x:si>
  <x:si>
    <x:t xml:space="preserve">• Intermediaries play a central role in gaining access or advancing the tender, but their responsibilities, fees, and services are not clearly documented.</x:t>
  </x:si>
  <x:si>
    <x:t xml:space="preserve">• Success fees or unusual commissions are included in bid prices without clear information on how they are calculated or who receives them.</x:t>
  </x:si>
  <x:si>
    <x:t xml:space="preserve">• Beneficial ownership, related‑party links, or political connections are obscured, including across agents, subcontractors, “dormant partner” within bidder or consortium partners.</x:t>
  </x:si>
  <x:si>
    <x:t xml:space="preserve">• Tender packaging and bundling, lot structure, or eligibility rules align closely with specific networks or political “gatekeepers” without a clear justification.</x:t>
  </x:si>
  <x:si>
    <x:t xml:space="preserve">• Bidders, evaluators, or community stakeholders report intimidation, threats, or coercion linked to participation in tender or award outcomes.
• A small set of networks dominates key inputs (materials, logistics, labour, supply chains), and competitors face barriers unrelated to capability.
• Extortion demands or “protection” arrangements emerge during the tender process, sometimes accompanied by security incidents.
• Unusual access control throughout the tender process and the presence of tender “gatekeepers”.</x:t>
  </x:si>
  <x:si>
    <x:t xml:space="preserve">P4-R06</x:t>
  </x:si>
  <x:si>
    <x:t xml:space="preserve">Exposure includes higher security and operating costs; distortions in bidding and subcontracting; heightened safety risks to personnel and project sites; anti-bribery and AML exposure when “protection” payments are solicited;  and reputational risks associated with captured supply chains.</x:t>
  </x:si>
  <x:si>
    <x:t xml:space="preserve">During the tender process, assess signs of intimidation and coercion, and request a documented security and reporting plan.</x:t>
  </x:si>
  <x:si>
    <x:t xml:space="preserve">• Conduct enhanced due diligence on partners, subcontractors, and key suppliers (beneficial ownership, conflicts-of interest, PEP checks where feasible, media checks, related-party links)
• Obtain internal compliance approval before engagement with partners, subcontractors, and suppliers
• Require transparent subcontracting and traceable payments
• Ban/reject cash payment and engagement with undisclosed related parties 
• Monitor subcontract award changes
• Implement a security incident and intimidation reporting protocol (site access controls, escalation routes, protected reporting), and maintain a documented track record of cases and supporting evidence
• Use internal compliance escalation processes and whistleblower channels, where available, to report signs of organised-crime, intimidation and coercion
• Refer concerns of organised-crime or coercion to independent oversight bodies for investigation, documenting outcomes and corrective actions
• Escalate and suspend/exit where credible organised-crime or coercion indicators persist
• Recommend that procuring entities use independent monitors and observers in high-risk tenders</x:t>
  </x:si>
  <x:si>
    <x:t xml:space="preserve">RES-019
RES-002
RES-003</x:t>
  </x:si>
  <x:si>
    <x:t xml:space="preserve">GP-016</x:t>
  </x:si>
  <x:si>
    <x:t xml:space="preserve">• Conduct enhanced due diligence on partners, subcontractors, and key suppliers (beneficial ownership, conflicts-of interest, PEP checks where feasible, media checks, related-party links)</x:t>
  </x:si>
  <x:si>
    <x:t xml:space="preserve">• Obtain internal compliance approval before engagement with partners, subcontractors, and suppliers</x:t>
  </x:si>
  <x:si>
    <x:t xml:space="preserve">• Require transparent subcontracting and traceable payments</x:t>
  </x:si>
  <x:si>
    <x:t xml:space="preserve">• Ban/reject cash payment and engagement with undisclosed related parties</x:t>
  </x:si>
  <x:si>
    <x:t xml:space="preserve">• Monitor subcontract award changes</x:t>
  </x:si>
  <x:si>
    <x:t xml:space="preserve">• Implement a security incident and intimidation reporting protocol (site access controls, escalation routes, protected reporting), and maintain a documented track record of cases and supporting evidence</x:t>
  </x:si>
  <x:si>
    <x:t xml:space="preserve">• Use internal compliance escalation processes and whistleblower channels, where available, to report signs of organised-crime, intimidation and coercion</x:t>
  </x:si>
  <x:si>
    <x:t xml:space="preserve">• Refer concerns of organised-crime or coercion to independent oversight bodies for investigation, documenting outcomes and corrective actions</x:t>
  </x:si>
  <x:si>
    <x:t xml:space="preserve">• Escalate and suspend/exit where credible organised-crime or coercion indicators persist</x:t>
  </x:si>
  <x:si>
    <x:t xml:space="preserve">P3-USER-02</x:t>
  </x:si>
  <x:si>
    <x:t xml:space="preserve">• Bidders, evaluators, or community stakeholders report intimidation, threats, or coercion linked to participation in tender or award outcomes.</x:t>
  </x:si>
  <x:si>
    <x:t xml:space="preserve">• A small set of networks dominates key inputs (materials, logistics, labour, supply chains), and competitors face barriers unrelated to capability.</x:t>
  </x:si>
  <x:si>
    <x:t xml:space="preserve">• Extortion demands or “protection” arrangements emerge during the tender process, sometimes accompanied by security incidents.</x:t>
  </x:si>
  <x:si>
    <x:t xml:space="preserve">• Unusual access control throughout the tender process and the presence of tender “gatekeepers”.</x:t>
  </x:si>
  <x:si>
    <x:t xml:space="preserve">• Scoring shows unexplained variance across evaluators, or criteria are applied inconsistently between bidders.
• Weights, interpretations, or thresholds shift after bid submission, without transparent approval, justification, and equal notice.
• Disqualifications rely on minor or selectively applied grounds, with limited opportunity for clarification and challenge.
• The evaluation file lacks a clear audit trail (minutes, justifications, conflict checks, and version control).</x:t>
  </x:si>
  <x:si>
    <x:t xml:space="preserve">P4-R07</x:t>
  </x:si>
  <x:si>
    <x:t xml:space="preserve">Exposure includes disqualification risk; sunk bid costs with limited recourse; pressure to use informal channels; increased risk of challenge and litigation; and reputational risk in a contested award process.</x:t>
  </x:si>
  <x:si>
    <x:t xml:space="preserve">At the award decision, decide whether to accept the evaluation outcome or file a formal challenge, using evidence and avoiding informal approaches.</x:t>
  </x:si>
  <x:si>
    <x:t xml:space="preserve">• Request clarification on evaluation criteria, scoring methodology, and any post-submission changes
• Use formal tender channels to submit clarification requests and complaints
• Document concerns where equal notice or approvals were unclear
• Do not engage in any conversation regarding the evaluation process outside formal, transparent procedures
• Maintain an auditable record of submissions, responses, and timelines
• Use internal compliance escalation processes and whistleblower channels, where available, to report any attempt or approach to manipulate evaluation and award decisions 
• Recommend that procuring entities use independent monitors and observers in high-risk tenders</x:t>
  </x:si>
  <x:si>
    <x:t xml:space="preserve">RES-009
RES-014
RES-003</x:t>
  </x:si>
  <x:si>
    <x:t xml:space="preserve">FC-005</x:t>
  </x:si>
  <x:si>
    <x:t xml:space="preserve">• Request clarification on evaluation criteria, scoring methodology, and any post-submission changes</x:t>
  </x:si>
  <x:si>
    <x:t xml:space="preserve">• Use formal tender channels to submit clarification requests and complaints</x:t>
  </x:si>
  <x:si>
    <x:t xml:space="preserve">• Document concerns where equal notice or approvals were unclear</x:t>
  </x:si>
  <x:si>
    <x:t xml:space="preserve">• Do not engage in any conversation regarding the evaluation process outside formal, transparent procedures</x:t>
  </x:si>
  <x:si>
    <x:t xml:space="preserve">• Maintain an auditable record of submissions, responses, and timelines</x:t>
  </x:si>
  <x:si>
    <x:t xml:space="preserve">• Use internal compliance escalation processes and whistleblower channels, where available, to report any attempt or approach to manipulate evaluation and award decisions</x:t>
  </x:si>
  <x:si>
    <x:t xml:space="preserve">Restricted competition through non-transparent tendering</x:t>
  </x:si>
  <x:si>
    <x:t xml:space="preserve">• Scoring shows unexplained variance across evaluators, or criteria are applied inconsistently between bidders.</x:t>
  </x:si>
  <x:si>
    <x:t xml:space="preserve">• Weights, interpretations, or thresholds shift after bid submission, without transparent approval, justification, and equal notice.</x:t>
  </x:si>
  <x:si>
    <x:t xml:space="preserve">• Disqualifications rely on minor or selectively applied grounds, with limited opportunity for clarification and challenge.</x:t>
  </x:si>
  <x:si>
    <x:t xml:space="preserve">• The evaluation file lacks a clear audit trail (minutes, justifications, conflict checks, and version control).</x:t>
  </x:si>
  <x:si>
    <x:t xml:space="preserve">• Evaluators and advisers have undisclosed personal, financial, or family links to bidders, subcontractors, or sponsors.
• “Dual roles” occur (advisers supporting the procuring entity and a bidder).
• Recusals are absent despite apparent conflicts.
• Panel composition changes late, or conflict declarations are incomplete, unverified, or not updated during the process.</x:t>
  </x:si>
  <x:si>
    <x:t xml:space="preserve">P4-R08</x:t>
  </x:si>
  <x:si>
    <x:t xml:space="preserve">Exposure includes unfair evaluation; biased contract terms; pressure to engage conflicted consultants; higher risks of challenge and complaints; and reputational risk if linked to conflicted relationships.</x:t>
  </x:si>
  <x:si>
    <x:t xml:space="preserve">Before instructing advisers and consultants, conduct conflict-of-interest checks; and request clarification on any conflicts involving evaluators raising concerns through formal tender channels.</x:t>
  </x:si>
  <x:si>
    <x:t xml:space="preserve">• Declare and manage the company’s own conflicts (including advisers, consultants, joint-venture partners, and key subcontractors)
• Maintain an auditable record of conflicts declarations, recusals, responses, appointment approvals, applied mitigations and timelines
• Avoid dual roles that compromise independence (e.g., adviser and bidder)
• Implement countermeasures to mitigate conflicts, including separating teams, establishing information firewalls, and requiring independent sign-offs
• Use formal tender channels to submit clarification requests and complaints to raise credible evaluator and adviser conflict
• Use internal compliance escalation processes and whistleblower channels, where available, to report any conflict-of-interest 
• Recommend that procuring entities use independent monitors and observers in high-risk tenders</x:t>
  </x:si>
  <x:si>
    <x:t xml:space="preserve">RES-007
RES-014
RES-003</x:t>
  </x:si>
  <x:si>
    <x:t xml:space="preserve">GP-017</x:t>
  </x:si>
  <x:si>
    <x:t xml:space="preserve">FC-033</x:t>
  </x:si>
  <x:si>
    <x:t xml:space="preserve">• Declare and manage the company’s own conflicts (including advisers, consultants, joint-venture partners, and key subcontractors)</x:t>
  </x:si>
  <x:si>
    <x:t xml:space="preserve">• Maintain an auditable record of conflicts declarations, recusals, responses, appointment approvals, applied mitigations and timelines</x:t>
  </x:si>
  <x:si>
    <x:t xml:space="preserve">• Avoid dual roles that compromise independence (e.g., adviser and bidder)</x:t>
  </x:si>
  <x:si>
    <x:t xml:space="preserve">• Implement countermeasures to mitigate conflicts, including separating teams, establishing information firewalls, and requiring independent sign-offs</x:t>
  </x:si>
  <x:si>
    <x:t xml:space="preserve">• Use formal tender channels to submit clarification requests and complaints to raise credible evaluator and adviser conflict</x:t>
  </x:si>
  <x:si>
    <x:t xml:space="preserve">• Use internal compliance escalation processes and whistleblower channels, where available, to report any conflict-of-interest</x:t>
  </x:si>
  <x:si>
    <x:t xml:space="preserve">Bid rigging and collusion among bidders</x:t>
  </x:si>
  <x:si>
    <x:t xml:space="preserve">• Evaluators and advisers have undisclosed personal, financial, or family links to bidders, subcontractors, or sponsors.</x:t>
  </x:si>
  <x:si>
    <x:t xml:space="preserve">• “Dual roles” occur (advisers supporting the procuring entity and a bidder).</x:t>
  </x:si>
  <x:si>
    <x:t xml:space="preserve">• Recusals are absent despite apparent conflicts.</x:t>
  </x:si>
  <x:si>
    <x:t xml:space="preserve">• Panel composition changes late, or conflict declarations are incomplete, unverified, or not updated during the process.</x:t>
  </x:si>
  <x:si>
    <x:t xml:space="preserve">• Delivery notes, measurement records, or timesheets do not match site records or supervision reports.
• Invoices contain repeated corrections, duplicate charges, or billing for the same work in different periods.
• Inventory records show unexplained shortages, unusual waste, or missing high-value materials and fuel.
• Payment certificates are approved with limited inspection evidence or by the same person across several contract packages.</x:t>
  </x:si>
  <x:si>
    <x:t xml:space="preserve">P5-R01</x:t>
  </x:si>
  <x:si>
    <x:t xml:space="preserve">Exposure includes invoice approval pressure; risk of being solicited to collude or accused of overbilling; cash leakage via theft and diversion; payment delays, increased risk of disputes and rework; and reputational risk.</x:t>
  </x:si>
  <x:si>
    <x:t xml:space="preserve">For each payment request, submit a progress invoice and material claim for certification proceed, with reconciled measurement and stock records.</x:t>
  </x:si>
  <x:si>
    <x:t xml:space="preserve">• Maintain verifiable records for quantities, deliveries, and labour (measurement books, delivery notes, timesheets) 
• Reconcile measurement records to site diaries and supervision logs
• Use three-way match for high-value materials and fuel
• Segregate invoice preparation, verification, and approval roles
• Require independent sign-off for corrections and duplicates 
• Retain a complete audit file for each payment claim, including related to corrections and duplicates
• Use inventory and wastage controls (stock counts, issue registers, loss reports) 
• Conduct internal investigation to clarify discrepancies, unexplained shrinkage or repeat variances before submitting payment claims, pausing payments pending investigation
• Use internal compliance escalation processes and whistleblower channels, where available, to report any pressure to certify false invoices or conceal theft</x:t>
  </x:si>
  <x:si>
    <x:t xml:space="preserve">RES-013
RES-034</x:t>
  </x:si>
  <x:si>
    <x:t xml:space="preserve">GP-002</x:t>
  </x:si>
  <x:si>
    <x:t xml:space="preserve">FC-021</x:t>
  </x:si>
  <x:si>
    <x:t xml:space="preserve">• Maintain verifiable records for quantities, deliveries, and labour (measurement books, delivery notes, timesheets)</x:t>
  </x:si>
  <x:si>
    <x:t xml:space="preserve">• Reconcile measurement records to site diaries and supervision logs</x:t>
  </x:si>
  <x:si>
    <x:t xml:space="preserve">• Use three-way match for high-value materials and fuel</x:t>
  </x:si>
  <x:si>
    <x:t xml:space="preserve">• Segregate invoice preparation, verification, and approval roles</x:t>
  </x:si>
  <x:si>
    <x:t xml:space="preserve">• Require independent sign-off for corrections and duplicates</x:t>
  </x:si>
  <x:si>
    <x:t xml:space="preserve">• Retain a complete audit file for each payment claim, including related to corrections and duplicates</x:t>
  </x:si>
  <x:si>
    <x:t xml:space="preserve">• Use inventory and wastage controls (stock counts, issue registers, loss reports)</x:t>
  </x:si>
  <x:si>
    <x:t xml:space="preserve">• Conduct internal investigation to clarify discrepancies, unexplained shrinkage or repeat variances before submitting payment claims, pausing payments pending investigation</x:t>
  </x:si>
  <x:si>
    <x:t xml:space="preserve">• Use internal compliance escalation processes and whistleblower channels, where available, to report any pressure to certify false invoices or conceal theft</x:t>
  </x:si>
  <x:si>
    <x:t xml:space="preserve">Bribery and kickbacks for favourable evaluation, shortlisting and award decisions</x:t>
  </x:si>
  <x:si>
    <x:t xml:space="preserve">• Delivery notes, measurement records, or timesheets do not match site records or supervision reports.</x:t>
  </x:si>
  <x:si>
    <x:t xml:space="preserve">• Invoices contain repeated corrections, duplicate charges, or billing for the same work in different periods.</x:t>
  </x:si>
  <x:si>
    <x:t xml:space="preserve">• Inventory records show unexplained shortages, unusual waste, or missing high-value materials and fuel.</x:t>
  </x:si>
  <x:si>
    <x:t xml:space="preserve">• Payment certificates are approved with limited inspection evidence or by the same person across several contract packages.</x:t>
  </x:si>
  <x:si>
    <x:t xml:space="preserve">• High volume of variations soon after award, with recurring design and bill of quantities omissions cited as justification.
• Variations split into multiple small approvals below contractual thresholds, or fragmented across packages.
• Cost increases lack accurate justification, with unit rates materially above contract or market benchmarks.
• Claims bundled together into a final account and settled through side agreements or accelerated approvals without independent review or evidence.
• Contingency is consumed rapidly, and schedule impacts are repeatedly reclassified to avoid accountability.</x:t>
  </x:si>
  <x:si>
    <x:t xml:space="preserve">P5-R02</x:t>
  </x:si>
  <x:si>
    <x:t xml:space="preserve">Exposure includes inconsistent cost variation process; inflated project scope and price; pressure to push unjustified changes or informal settlements; higher risk of disputes and delay from weak approvals; audit and anti-bribery risk; and reputational risk.</x:t>
  </x:si>
  <x:si>
    <x:t xml:space="preserve">For each claim request, submit or accept variations and change orders only through formal contractual procedures, with validated scope, pricing, and supporting evidence.</x:t>
  </x:si>
  <x:si>
    <x:t xml:space="preserve">• Maintain updated records for each variation and claim request (reason, instructions, measurements, cost and time impacts) 
• Ensure each variation and claim request is justified with reference to updated drawings, bill of quantities revisions, and site records
• Require independent cost estimate and benchmarking for material changes 
• Require internal compliance approval before submitting, negotiating, or accepting change orders
• Avoid splitting variation and claim requests to bypass value thresholds
• Do not approve side agreements or accelerated approvals outside the contract procedure
• Maintain an auditable track record and version-controlled pricing build-ups for each renegotiation and contractual amendment
• Use internal compliance escalation processes and whistleblower channels, where available, to report any pressure to inflate claims, reclassify delays, or approve unjustified scope changes</x:t>
  </x:si>
  <x:si>
    <x:t xml:space="preserve">RES-013
RES-012</x:t>
  </x:si>
  <x:si>
    <x:t xml:space="preserve">FC-034</x:t>
  </x:si>
  <x:si>
    <x:t xml:space="preserve">• Maintain updated records for each variation and claim request (reason, instructions, measurements, cost and time impacts)</x:t>
  </x:si>
  <x:si>
    <x:t xml:space="preserve">• Ensure each variation and claim request is justified with reference to updated drawings, bill of quantities revisions, and site records</x:t>
  </x:si>
  <x:si>
    <x:t xml:space="preserve">• Require independent cost estimate and benchmarking for material changes</x:t>
  </x:si>
  <x:si>
    <x:t xml:space="preserve">• Require internal compliance approval before submitting, negotiating, or accepting change orders</x:t>
  </x:si>
  <x:si>
    <x:t xml:space="preserve">• Avoid splitting variation and claim requests to bypass value thresholds</x:t>
  </x:si>
  <x:si>
    <x:t xml:space="preserve">• Do not approve side agreements or accelerated approvals outside the contract procedure</x:t>
  </x:si>
  <x:si>
    <x:t xml:space="preserve">• Maintain an auditable track record and version-controlled pricing build-ups for each renegotiation and contractual amendment</x:t>
  </x:si>
  <x:si>
    <x:t xml:space="preserve">• Use internal compliance escalation processes and whistleblower channels, where available, to report any pressure to inflate claims, reclassify delays, or approve unjustified scope changes</x:t>
  </x:si>
  <x:si>
    <x:t xml:space="preserve">Leakage of confidential tender information and manipulation of evaluation criteria</x:t>
  </x:si>
  <x:si>
    <x:t xml:space="preserve">• High volume of variations soon after award, with recurring design and bill of quantities omissions cited as justification.</x:t>
  </x:si>
  <x:si>
    <x:t xml:space="preserve">• Variations split into multiple small approvals below contractual thresholds, or fragmented across packages.</x:t>
  </x:si>
  <x:si>
    <x:t xml:space="preserve">• Cost increases lack accurate justification, with unit rates materially above contract or market benchmarks.</x:t>
  </x:si>
  <x:si>
    <x:t xml:space="preserve">• Claims bundled together into a final account and settled through side agreements or accelerated approvals without independent review or evidence.</x:t>
  </x:si>
  <x:si>
    <x:t xml:space="preserve">• Contingency is consumed rapidly, and schedule impacts are repeatedly reclassified to avoid accountability.</x:t>
  </x:si>
  <x:si>
    <x:t xml:space="preserve">• Requests or indirect suggestions for gifts, unofficial “fees”or "speed payments", or use of intermediaries to book inspections, obtain certificates, clear customs or unlock payments.
• Completion and acceptance certificates issued despite incomplete works, failed tests, or unresolved punch lists and defects.
• Retentions reduced or released early, or defects liability remedies waived, without written justification and documented approvals.</x:t>
  </x:si>
  <x:si>
    <x:t xml:space="preserve">P5-R03</x:t>
  </x:si>
  <x:si>
    <x:t xml:space="preserve">Exposure includes extortion pressure; anti-bribery and debarment risk via intermediaries; premature certification and increased defect liability risk; higher risk of cashflow delays and disputes; and reputational risk.</x:t>
  </x:si>
  <x:si>
    <x:t xml:space="preserve">At inspection and acceptance milestones, proceed through scheduled formal processes with test evidence, or pause and escalate if any improper payment request arises</x:t>
  </x:si>
  <x:si>
    <x:t xml:space="preserve">• Enforce a zero-facilitation policy for inspections, certifications, and payments
• Require pre-approval and adequate record-keeping for all official interactions and site meetings
• Submit certification requests with complete evidence (test results, punch list status, as-built and measurement records) 
• Maintain an auditable track record of inspection and certification activities, approvals and engagements
• Avoid informal and “expedite” arrangements or intermediaries, requiring documented approvals
• Identify and record early retention release or waiver of defects-liability actions without written justification  
• Use internal compliance escalation processes and whistleblower channels, where available, to report any solicitation, extortion, inconsistency or pressure to certify incomplete work or approve early release  
• Suspend certification and payment requests pending internal reviews</x:t>
  </x:si>
  <x:si>
    <x:t xml:space="preserve">RES-004
RES-013</x:t>
  </x:si>
  <x:si>
    <x:t xml:space="preserve">FC-035</x:t>
  </x:si>
  <x:si>
    <x:t xml:space="preserve">• Enforce a zero-facilitation policy for inspections, certifications, and payments</x:t>
  </x:si>
  <x:si>
    <x:t xml:space="preserve">• Require pre-approval and adequate record-keeping for all official interactions and site meetings</x:t>
  </x:si>
  <x:si>
    <x:t xml:space="preserve">• Submit certification requests with complete evidence (test results, punch list status, as-built and measurement records)</x:t>
  </x:si>
  <x:si>
    <x:t xml:space="preserve">• Maintain an auditable track record of inspection and certification activities, approvals and engagements</x:t>
  </x:si>
  <x:si>
    <x:t xml:space="preserve">• Avoid informal and “expedite” arrangements or intermediaries, requiring documented approvals</x:t>
  </x:si>
  <x:si>
    <x:t xml:space="preserve">• Identify and record early retention release or waiver of defects-liability actions without written justification</x:t>
  </x:si>
  <x:si>
    <x:t xml:space="preserve">• Use internal compliance escalation processes and whistleblower channels, where available, to report any solicitation, extortion, inconsistency or pressure to certify incomplete work or approve early release</x:t>
  </x:si>
  <x:si>
    <x:t xml:space="preserve">• Suspend certification and payment requests pending internal reviews</x:t>
  </x:si>
  <x:si>
    <x:t xml:space="preserve">Undue influence of political agents and intermediaries in the tender process</x:t>
  </x:si>
  <x:si>
    <x:t xml:space="preserve">• Requests or indirect suggestions for gifts, unofficial “fees”or "speed payments", or use of intermediaries to book inspections, obtain certificates, clear customs or unlock payments.</x:t>
  </x:si>
  <x:si>
    <x:t xml:space="preserve">• Completion and acceptance certificates issued despite incomplete works, failed tests, or unresolved punch lists and defects.</x:t>
  </x:si>
  <x:si>
    <x:t xml:space="preserve">• Retentions reduced or released early, or defects liability remedies waived, without written justification and documented approvals.</x:t>
  </x:si>
  <x:si>
    <x:t xml:space="preserve">• Test certifications and reports lack end-to-end traceability (sample IDs, custody records, timestamps) or show suspiciously consistent results.
• Materials delivered or installed diverge from approved specifications without justification, or substitutions are made without documented approval.
• Safety incidents and near-misses are not reported or underreported, and corrective actions repeatedly exceed past due dates.
• Inspector/lab independence is questionable (repeat engagements, undeclared conflicts, templated and identical sign-offs).
• Non-conformities are closed without verifiable evidence, and the same defects recur across inspections.</x:t>
  </x:si>
  <x:si>
    <x:t xml:space="preserve">P5-R04</x:t>
  </x:si>
  <x:si>
    <x:t xml:space="preserve">Exposure includes increased risk of substandard materials, falsified tests and operational failure; costly rework and stop-work events; higher accident and liability risk; warranty and insurance impacts; and higher reputational risk.</x:t>
  </x:si>
  <x:si>
    <x:t xml:space="preserve">During testing, proceed only with traceable quality assurance systems, approved materials, and established health and safety standards.</x:t>
  </x:si>
  <x:si>
    <x:t xml:space="preserve">• Adopt quality assurance and quality control (QA/QC) processes, streamlining workflows, standardising procedures across all projects, ensuring consistent quality standards, and automating documentation where possible
• Maintain complete quality assurance, quality control, and health, safety and environment (HSE) records (sample IDs, chain-of-custody, test results, inspection logs, non-conformance reports) 
• Use digital tools that auto timestamp entries to avoid falsification or backdating of quality and safety documentation
• Maintain a full audit trail of quality and safety documentation (who created, edited, when, and what changed in each document version)
• Verify materials against approved specifications (receiving inspection report, batch and heat numbers, traceability) 
• Adopt a system to red flag unapproved materials substitutions
• Quarantine non-conforming materials and document what is done with those materials
• Separate quality verification from production, payment, and certification roles
• Use independent or second-line checks for critical tests and retain evidence for audits
• Use internal compliance escalation processes and whistleblower channels, where available, to report pressure to bypass tests, close non-conformance reports without evidence, or underreport incidents
• Stop work when critical controls fail until corrective actions are verified</x:t>
  </x:si>
  <x:si>
    <x:t xml:space="preserve">RES-034
RES-013</x:t>
  </x:si>
  <x:si>
    <x:t xml:space="preserve">GP-018</x:t>
  </x:si>
  <x:si>
    <x:t xml:space="preserve">FC-008
FC-038</x:t>
  </x:si>
  <x:si>
    <x:t xml:space="preserve">• Adopt quality assurance and quality control (QA/QC) processes, streamlining workflows, standardising procedures across all projects, ensuring consistent quality standards, and automating documentation where possible</x:t>
  </x:si>
  <x:si>
    <x:t xml:space="preserve">• Maintain complete quality assurance, quality control, and health, safety and environment (HSE) records (sample IDs, chain-of-custody, test results, inspection logs, non-conformance reports)</x:t>
  </x:si>
  <x:si>
    <x:t xml:space="preserve">• Use digital tools that auto timestamp entries to avoid falsification or backdating of quality and safety documentation</x:t>
  </x:si>
  <x:si>
    <x:t xml:space="preserve">• Maintain a full audit trail of quality and safety documentation (who created, edited, when, and what changed in each document version)</x:t>
  </x:si>
  <x:si>
    <x:t xml:space="preserve">• Verify materials against approved specifications (receiving inspection report, batch and heat numbers, traceability)</x:t>
  </x:si>
  <x:si>
    <x:t xml:space="preserve">• Adopt a system to red flag unapproved materials substitutions</x:t>
  </x:si>
  <x:si>
    <x:t xml:space="preserve">• Quarantine non-conforming materials and document what is done with those materials</x:t>
  </x:si>
  <x:si>
    <x:t xml:space="preserve">• Separate quality verification from production, payment, and certification roles</x:t>
  </x:si>
  <x:si>
    <x:t xml:space="preserve">• Use independent or second-line checks for critical tests and retain evidence for audits</x:t>
  </x:si>
  <x:si>
    <x:t xml:space="preserve">• Use internal compliance escalation processes and whistleblower channels, where available, to report pressure to bypass tests, close non-conformance reports without evidence, or underreport incidents</x:t>
  </x:si>
  <x:si>
    <x:t xml:space="preserve">• Stop work when critical controls fail until corrective actions are verified</x:t>
  </x:si>
  <x:si>
    <x:t xml:space="preserve">Tender capture by organised crime or politically exposed networks</x:t>
  </x:si>
  <x:si>
    <x:t xml:space="preserve">• Test certifications and reports lack end-to-end traceability (sample IDs, custody records, timestamps) or show suspiciously consistent results.</x:t>
  </x:si>
  <x:si>
    <x:t xml:space="preserve">• Materials delivered or installed diverge from approved specifications without justification, or substitutions are made without documented approval.</x:t>
  </x:si>
  <x:si>
    <x:t xml:space="preserve">• Safety incidents and near-misses are not reported or underreported, and corrective actions repeatedly exceed past due dates.</x:t>
  </x:si>
  <x:si>
    <x:t xml:space="preserve">• Inspector/lab independence is questionable (repeat engagements, undeclared conflicts, templated and identical sign-offs).</x:t>
  </x:si>
  <x:si>
    <x:t xml:space="preserve">• Non-conformities are closed without verifiable evidence, and the same defects recur across inspections.</x:t>
  </x:si>
  <x:si>
    <x:t xml:space="preserve">• Subcontracts are awarded or changed without competition and repeatedly favour connected, newly established, or non-transparent firms.
• Payroll and attendance records do not match the number of workers on site, including duplicate names, shared bank accounts, or unusually high cash payments.
• Worker complaints report unpaid wages, coercion, or unexplained deductions, together with high staff turnover, work stoppages, or unrest.
• Labour or security providers are linked to credible reports of intimidation, unclear ownership, or connections to influential individuals or networks.</x:t>
  </x:si>
  <x:si>
    <x:t xml:space="preserve">P5-R05</x:t>
  </x:si>
  <x:si>
    <x:t xml:space="preserve">Exposure includes inflated costs; labour abuse and extortion risk; increased labour, anti-money laundering, and anti-bribery and corruption risk; higher risk of workforce unrest and delays; and reputational risk.</x:t>
  </x:si>
  <x:si>
    <x:t xml:space="preserve">Before approving payroll and labour subcontractors, verify worker records and conduct due diligence on subcontractors.</x:t>
  </x:si>
  <x:si>
    <x:t xml:space="preserve">• Verify worker identity and attendance (unique IDs, site headcounts, timesheets) and reconcile to payroll
• Use traceable wage payment systems and identify duplicate IDs, shared accounts, or unexplained cash use
• Conduct due diligence on labour subcontractors, security providers, and recruitment agents (ownership where feasible, conflicts, past violations)
• Require written contracts with defined rates and deductions, and no recruitment fees charged to workers 
• Maintain complete and auditable labour records 
• Maintain an accessible worker grievance mechanism, ensuring complaints are recorded and their resolution is tracked
• Use internal compliance escalation processes and whistleblower channels, where available, to report payroll inconsistencies, wage withholding, coercion, intimidation, or unsafe labour practices, documenting corrective actions
• Suspend and replace subcontractors and freeze disputed payments when credible exploitation or signs of ghost workers persist</x:t>
  </x:si>
  <x:si>
    <x:t xml:space="preserve">RES-019
RES-002</x:t>
  </x:si>
  <x:si>
    <x:t xml:space="preserve">GP-019</x:t>
  </x:si>
  <x:si>
    <x:t xml:space="preserve">FC-022</x:t>
  </x:si>
  <x:si>
    <x:t xml:space="preserve">• Verify worker identity and attendance (unique IDs, site headcounts, timesheets) and reconcile to payroll</x:t>
  </x:si>
  <x:si>
    <x:t xml:space="preserve">• Use traceable wage payment systems and identify duplicate IDs, shared accounts, or unexplained cash use</x:t>
  </x:si>
  <x:si>
    <x:t xml:space="preserve">• Conduct due diligence on labour subcontractors, security providers, and recruitment agents (ownership where feasible, conflicts, past violations)</x:t>
  </x:si>
  <x:si>
    <x:t xml:space="preserve">• Require written contracts with defined rates and deductions, and no recruitment fees charged to workers</x:t>
  </x:si>
  <x:si>
    <x:t xml:space="preserve">• Maintain complete and auditable labour records</x:t>
  </x:si>
  <x:si>
    <x:t xml:space="preserve">• Maintain an accessible worker grievance mechanism, ensuring complaints are recorded and their resolution is tracked</x:t>
  </x:si>
  <x:si>
    <x:t xml:space="preserve">• Use internal compliance escalation processes and whistleblower channels, where available, to report payroll inconsistencies, wage withholding, coercion, intimidation, or unsafe labour practices, documenting corrective actions</x:t>
  </x:si>
  <x:si>
    <x:t xml:space="preserve">• Suspend and replace subcontractors and freeze disputed payments when credible exploitation or signs of ghost workers persist</x:t>
  </x:si>
  <x:si>
    <x:t xml:space="preserve">Manipulated bid evaluation</x:t>
  </x:si>
  <x:si>
    <x:t xml:space="preserve">• Subcontracts are awarded or changed without competition and repeatedly favour connected, newly established, or non-transparent firms.</x:t>
  </x:si>
  <x:si>
    <x:t xml:space="preserve">• Payroll and attendance records do not match the number of workers on site, including duplicate names, shared bank accounts, or unusually high cash payments.</x:t>
  </x:si>
  <x:si>
    <x:t xml:space="preserve">• Worker complaints report unpaid wages, coercion, or unexplained deductions, together with high staff turnover, work stoppages, or unrest.</x:t>
  </x:si>
  <x:si>
    <x:t xml:space="preserve">• Labour or security providers are linked to credible reports of intimidation, unclear ownership, or connections to influential individuals or networks.</x:t>
  </x:si>
  <x:si>
    <x:t xml:space="preserve">• Payments flow to offshore, intermediary, or related parties for vaguely described services, with weak documentation and frequent last-minute payee changes.
• Use of shell companies, layered subcontracting, split invoicing, circular and back-to-back fund transfers to obscure ultimate beneficiaries.
• Large cash withdrawals, advances, or “petty cash” floats are not matched to verified work, deliveries, or approved payments.
• Beneficial ownership and related-party disclosures are missing, inconsistent, delayed, or actively resisted.
• Period-end adjustments, credit notes, and backdated invoices materially reallocate costs without a complete audit and approvals trail.</x:t>
  </x:si>
  <x:si>
    <x:t xml:space="preserve">P5-R06</x:t>
  </x:si>
  <x:si>
    <x:t xml:space="preserve">Exposure includes payment delays from flagged transactions; increased fraud, anti-money laundering, and anti-bribery and corruption risk; contract disputes and termination risk; and reputational risk.</x:t>
  </x:si>
  <x:si>
    <x:t xml:space="preserve">Before approving payments, verify counterparties, confirm supporting documentation for services provided, and ensure traceable bank payment trails.</x:t>
  </x:si>
  <x:si>
    <x:t xml:space="preserve">• Use controlled systems to manage accounts and payments (no cash, no undocumented advances, segregation of roles, dual approval thresholds) 
• Maintain complete and auditable record for each payment 
• Verify counterparties and services before payment (contract; purchase order, deliverable evidence, invoice validation) 
• Require consistent payee bank details 
• Establish a system to detect and flag unusual changes in payees and offshore payment routing, triggering enhanced review
• Manage related-party and ownership risks (collect beneficial ownership and affiliation information where feasible, require disclosures, document mitigations) 
• Limit multi-layered subcontracting where tiers, ownership, and payment flows are not fully disclosed
• Use internal compliance escalation processes and whistleblower channels, where available, to report unusual transactions (split invoices, circular payments, backdated invoices, end-period adjustments), pausing payments pending investigation and documented resolution</x:t>
  </x:si>
  <x:si>
    <x:t xml:space="preserve">RES-034
RES-037</x:t>
  </x:si>
  <x:si>
    <x:t xml:space="preserve">FC-036</x:t>
  </x:si>
  <x:si>
    <x:t xml:space="preserve">• Use controlled systems to manage accounts and payments (no cash, no undocumented advances, segregation of roles, dual approval thresholds)</x:t>
  </x:si>
  <x:si>
    <x:t xml:space="preserve">• Maintain complete and auditable record for each payment</x:t>
  </x:si>
  <x:si>
    <x:t xml:space="preserve">• Verify counterparties and services before payment (contract; purchase order, deliverable evidence, invoice validation)</x:t>
  </x:si>
  <x:si>
    <x:t xml:space="preserve">• Require consistent payee bank details</x:t>
  </x:si>
  <x:si>
    <x:t xml:space="preserve">• Establish a system to detect and flag unusual changes in payees and offshore payment routing, triggering enhanced review</x:t>
  </x:si>
  <x:si>
    <x:t xml:space="preserve">• Manage related-party and ownership risks (collect beneficial ownership and affiliation information where feasible, require disclosures, document mitigations)</x:t>
  </x:si>
  <x:si>
    <x:t xml:space="preserve">• Limit multi-layered subcontracting where tiers, ownership, and payment flows are not fully disclosed</x:t>
  </x:si>
  <x:si>
    <x:t xml:space="preserve">• Use internal compliance escalation processes and whistleblower channels, where available, to report unusual transactions (split invoices, circular payments, backdated invoices, end-period adjustments), pausing payments pending investigation and documented resolution</x:t>
  </x:si>
  <x:si>
    <x:t xml:space="preserve">Evaluators with conflicts-of-interest</x:t>
  </x:si>
  <x:si>
    <x:t xml:space="preserve">• Payments flow to offshore, intermediary, or related parties for vaguely described services, with weak documentation and frequent last-minute payee changes.</x:t>
  </x:si>
  <x:si>
    <x:t xml:space="preserve">• Use of shell companies, layered subcontracting, split invoicing, circular and back-to-back fund transfers to obscure ultimate beneficiaries.</x:t>
  </x:si>
  <x:si>
    <x:t xml:space="preserve">• Large cash withdrawals, advances, or “petty cash” floats are not matched to verified work, deliveries, or approved payments.</x:t>
  </x:si>
  <x:si>
    <x:t xml:space="preserve">• Beneficial ownership and related-party disclosures are missing, inconsistent, delayed, or actively resisted.</x:t>
  </x:si>
  <x:si>
    <x:t xml:space="preserve">• Period-end adjustments, credit notes, and backdated invoices materially reallocate costs without a complete audit and approvals trail.</x:t>
  </x:si>
  <x:si>
    <x:t xml:space="preserve">• Reported outputs and milestones are not supported by site verification, geotagged evidence, and independent checks.
• Advance payments or disbursements continue despite limited mobilisation, minimal equipment on site, and low physical progress.
• Schedules are repeatedly re‑baselined and delays reclassified without a credible recovery plan.
• Handover, defects, and completion documentation is incomplete, yet certificates are issued to trigger payments.
• Controls for tracking and verifying physical progress are weak or absent.
• Alignment between physical and financial progress control systems is weak or absent.</x:t>
  </x:si>
  <x:si>
    <x:t xml:space="preserve">P5-R07</x:t>
  </x:si>
  <x:si>
    <x:t xml:space="preserve">Exposure includes payment freeze; higher risk of contract termination; debarment and enforcement risk; increased risk of disputes and recovery claims; severe cashflow stress; and reputational damage from non-delivery. allegations.</x:t>
  </x:si>
  <x:si>
    <x:t xml:space="preserve">Before submitting payment claims, verify evidence of completion of on-site outputs; implement a documented remediation plan when physical progress is not demonstrated.</x:t>
  </x:si>
  <x:si>
    <x:t xml:space="preserve">• Adopt recognised, verifiable methods to measure physical progress of works
• Verify work completion before claiming payment (site diaries, measurements, photos and geotagged evidence where used, supervisor and engineer sign-offs) 
• Do not process payment claims without supporting evidence of completion 
• Separate site supervision and progress reporting from invoice preparation and payment certification roles
• Maintain an auditable evidence pack for each milestone and payment claim
• Document corrective actions taken to complete unfinished works (recovery plan, rework, revised milestones) 
• Use internal compliance escalation processes and whistleblower channels, where available, to report any pressure to certify ghost works or issue completion certificates without evidence, pausing payments pending investigation and documented resolution</x:t>
  </x:si>
  <x:si>
    <x:t xml:space="preserve">GP-010</x:t>
  </x:si>
  <x:si>
    <x:t xml:space="preserve">FC-037</x:t>
  </x:si>
  <x:si>
    <x:t xml:space="preserve">• Adopt recognised, verifiable methods to measure physical progress of works</x:t>
  </x:si>
  <x:si>
    <x:t xml:space="preserve">• Verify work completion before claiming payment (site diaries, measurements, photos and geotagged evidence where used, supervisor and engineer sign-offs)</x:t>
  </x:si>
  <x:si>
    <x:t xml:space="preserve">• Do not process payment claims without supporting evidence of completion</x:t>
  </x:si>
  <x:si>
    <x:t xml:space="preserve">• Separate site supervision and progress reporting from invoice preparation and payment certification roles</x:t>
  </x:si>
  <x:si>
    <x:t xml:space="preserve">• Maintain an auditable evidence pack for each milestone and payment claim</x:t>
  </x:si>
  <x:si>
    <x:t xml:space="preserve">• Document corrective actions taken to complete unfinished works (recovery plan, rework, revised milestones)</x:t>
  </x:si>
  <x:si>
    <x:t xml:space="preserve">• Use internal compliance escalation processes and whistleblower channels, where available, to report any pressure to certify ghost works or issue completion certificates without evidence, pausing payments pending investigation and documented resolution</x:t>
  </x:si>
  <x:si>
    <x:t xml:space="preserve">P4-USER-01</x:t>
  </x:si>
  <x:si>
    <x:t xml:space="preserve">• Reported outputs and milestones are not supported by site verification, geotagged evidence, and independent checks.</x:t>
  </x:si>
  <x:si>
    <x:t xml:space="preserve">• Advance payments or disbursements continue despite limited mobilisation, minimal equipment on site, and low physical progress.</x:t>
  </x:si>
  <x:si>
    <x:t xml:space="preserve">• Schedules are repeatedly re‑baselined and delays reclassified without a credible recovery plan.</x:t>
  </x:si>
  <x:si>
    <x:t xml:space="preserve">• Handover, defects, and completion documentation is incomplete, yet certificates are issued to trigger payments.</x:t>
  </x:si>
  <x:si>
    <x:t xml:space="preserve">• Controls for tracking and verifying physical progress are weak or absent.</x:t>
  </x:si>
  <x:si>
    <x:t xml:space="preserve">• Alignment between physical and financial progress control systems is weak or absent.</x:t>
  </x:si>
  <x:si>
    <x:t xml:space="preserve">• Progress reports show repeatedly high completion that is inconsistent with site observations, material usage, and daily logs.
• Delays are routinely reclassified as excusable, and schedule updates are not supported by contemporaneous evidence.
• Defect records and supervision reports are edited, delayed, and closed without verifiable corrective action.</x:t>
  </x:si>
  <x:si>
    <x:t xml:space="preserve">P5-R08</x:t>
  </x:si>
  <x:si>
    <x:t xml:space="preserve">Exposure includes hidden delays and defects; elevated risk of payment and liquidated damages disputes; unexpected rework and claims; audit exposure from inaccurate records; and reputational damage when manipulated reports are exposed.</x:t>
  </x:si>
  <x:si>
    <x:t xml:space="preserve">Before submitting progress and defect reports, verify that supporting evidence aligns with reported progress and the updated schedule; pause submission and correct the record through internal review.</x:t>
  </x:si>
  <x:si>
    <x:t xml:space="preserve">• Adopt recognised, verifiable methods to measure physical and financial progress of works
• Adopt recognised methods to control project schedules and deadlines (document assumptions, delay evidence, and approved re-baselines; and avoid reclassifying delays without written justification and supporting records)
• Require that progress reports are grounded in verifiable evidence (site diaries, measurements, photos, test results, inspection and certification records) 
• Require second-line verification of progress for high-value, high-risk milestones
• Use digital tools that auto timestamp entries to avoid falsification or backdating of progress reports 
• Maintain complete and auditable registers of defects and non-conformance reports (owner, due date, closure evidence) 
• Adopt a system that do not close defects without verified corrective action
• Require corrective actions and recovery plans to include documented milestones and assigned responsibilities	
• Use internal compliance escalation processes and whistleblower channels, where available, to report any pressure to conceal delays, defects, or cost impacts</x:t>
  </x:si>
  <x:si>
    <x:t xml:space="preserve">RES-013</x:t>
  </x:si>
  <x:si>
    <x:t xml:space="preserve">FC-023</x:t>
  </x:si>
  <x:si>
    <x:t xml:space="preserve">• Adopt recognised, verifiable methods to measure physical and financial progress of works</x:t>
  </x:si>
  <x:si>
    <x:t xml:space="preserve">• Adopt recognised methods to control project schedules and deadlines (document assumptions, delay evidence, and approved re-baselines; and avoid reclassifying delays without written justification and supporting records)</x:t>
  </x:si>
  <x:si>
    <x:t xml:space="preserve">• Require that progress reports are grounded in verifiable evidence (site diaries, measurements, photos, test results, inspection and certification records)</x:t>
  </x:si>
  <x:si>
    <x:t xml:space="preserve">• Require second-line verification of progress for high-value, high-risk milestones</x:t>
  </x:si>
  <x:si>
    <x:t xml:space="preserve">• Use digital tools that auto timestamp entries to avoid falsification or backdating of progress reports</x:t>
  </x:si>
  <x:si>
    <x:t xml:space="preserve">• Maintain complete and auditable registers of defects and non-conformance reports (owner, due date, closure evidence)</x:t>
  </x:si>
  <x:si>
    <x:t xml:space="preserve">• Adopt a system that do not close defects without verified corrective action</x:t>
  </x:si>
  <x:si>
    <x:t xml:space="preserve">• Require corrective actions and recovery plans to include documented milestones and assigned responsibilities</x:t>
  </x:si>
  <x:si>
    <x:t xml:space="preserve">• Use internal compliance escalation processes and whistleblower channels, where available, to report any pressure to conceal delays, defects, or cost impacts</x:t>
  </x:si>
  <x:si>
    <x:t xml:space="preserve">P4-USER-02</x:t>
  </x:si>
  <x:si>
    <x:t xml:space="preserve">• Progress reports show repeatedly high completion that is inconsistent with site observations, material usage, and daily logs.</x:t>
  </x:si>
  <x:si>
    <x:t xml:space="preserve">• Delays are routinely reclassified as excusable, and schedule updates are not supported by contemporaneous evidence.</x:t>
  </x:si>
  <x:si>
    <x:t xml:space="preserve">• Defect records and supervision reports are edited, delayed, and closed without verifiable corrective action.</x:t>
  </x:si>
  <x:si>
    <x:t xml:space="preserve">• Single-source award, renewal and extension of O&amp;M contract without documented competition and KPI evidence.
• KPI or performance verification reports lack raw data, show inconsistent methods, or stay uniformly positive despite service complaints.
• Undisclosed intermediaries negotiating award, renewal and extension of O&amp;M contract.
• Unusual meetings, gift giving and hospitality, or pressure to “smooth” evaluations, decisions, or contractual terms during award and renewal period.</x:t>
  </x:si>
  <x:si>
    <x:t xml:space="preserve">P6-R01</x:t>
  </x:si>
  <x:si>
    <x:t xml:space="preserve">Exposure includes unfair access to O&amp;M awards and renewals; pressure to use agents or offer improper advantages; higher risk of debarment and termination of contracts; inflated O&amp;M costs; increased performance liabilities; and reputational risk.</x:t>
  </x:si>
  <x:si>
    <x:t xml:space="preserve">During bidding or renew of O&amp;M contracts, rely on verifiable performance data, KPI evidence, and a formal documented process; escalate if signs of solicitation or collusion arise.</x:t>
  </x:si>
  <x:si>
    <x:t xml:space="preserve">• Prepare O&amp;M renewal and extension submissions with verifiable O&amp;M performance evidence (KPI source data where available, incident and outage logs, maintenance records, a value-for-money rationale)
• Maintain a clear record of O&amp;M bidding and renewal-related interactions (meetings, attendees, topics, hospitality offered or received, requests, communications, decisions, approvals, commitments) 
• Use formal and transparent channels during the O&amp;M bidding and renewal process, avoiding informal, undocumented side understandings
• Use written contracts with defined deliverables and transparent fees applied to O&amp;M advisers and intermediaries in bidding and renewal processes
• Ban/reject contractual clauses where success fees paid to advisers and consultants is linked to approvals or “access” claims 
• Apply conflict-of-interest checks for partners, advisers and intermediaries 
• Adopt a lobbying policy that sets clear limits on gifts and hospitality and applies to agents and intermediaries
• Use internal compliance escalation processes and whistleblower channels, where available, to report any solicitation, pressure to alter performance evidence, or collusion signals</x:t>
  </x:si>
  <x:si>
    <x:t xml:space="preserve">FC-010</x:t>
  </x:si>
  <x:si>
    <x:t xml:space="preserve">• Prepare O&amp;M renewal and extension submissions with verifiable O&amp;M performance evidence (KPI source data where available, incident and outage logs, maintenance records, a value-for-money rationale)</x:t>
  </x:si>
  <x:si>
    <x:t xml:space="preserve">• Maintain a clear record of O&amp;M bidding and renewal-related interactions (meetings, attendees, topics, hospitality offered or received, requests, communications, decisions, approvals, commitments)</x:t>
  </x:si>
  <x:si>
    <x:t xml:space="preserve">• Use formal and transparent channels during the O&amp;M bidding and renewal process, avoiding informal, undocumented side understandings</x:t>
  </x:si>
  <x:si>
    <x:t xml:space="preserve">• Use written contracts with defined deliverables and transparent fees applied to O&amp;M advisers and intermediaries in bidding and renewal processes</x:t>
  </x:si>
  <x:si>
    <x:t xml:space="preserve">• Ban/reject contractual clauses where success fees paid to advisers and consultants is linked to approvals or “access” claims</x:t>
  </x:si>
  <x:si>
    <x:t xml:space="preserve">• Apply conflict-of-interest checks for partners, advisers and intermediaries</x:t>
  </x:si>
  <x:si>
    <x:t xml:space="preserve">• Use internal compliance escalation processes and whistleblower channels, where available, to report any solicitation, pressure to alter performance evidence, or collusion signals</x:t>
  </x:si>
  <x:si>
    <x:t xml:space="preserve">False invoicing, overbilling and theft of materials during execution</x:t>
  </x:si>
  <x:si>
    <x:t xml:space="preserve">• Single-source award, renewal and extension of O&amp;M contract without documented competition and KPI evidence.</x:t>
  </x:si>
  <x:si>
    <x:t xml:space="preserve">• KPI or performance verification reports lack raw data, show inconsistent methods, or stay uniformly positive despite service complaints.</x:t>
  </x:si>
  <x:si>
    <x:t xml:space="preserve">• Undisclosed intermediaries negotiating award, renewal and extension of O&amp;M contract.</x:t>
  </x:si>
  <x:si>
    <x:t xml:space="preserve">• Unusual meetings, gift giving and hospitality, or pressure to “smooth” evaluations, decisions, or contractual terms during award and renewal period.</x:t>
  </x:si>
  <x:si>
    <x:t xml:space="preserve">• Parts and consumables are priced consistently above benchmarks, with repeated sole-source awards or split purchases used to bypass approval thresholds.
• Maintenance callouts are unusually frequent, duplicative, or poorly justified.
• Non-routine works are approved without clear need or asset-condition evidence
• Invoices and work orders lack delivery notes, service logs, and sign-offs
• Billed quantities and items do not reconcile with inventory issued and parts installed.
• The same suppliers are repeatedly favoured, with unclear commissions, discounts or rebate arrangements.
• Decision-making and approval authority are concentrated among a limited group of individuals.</x:t>
  </x:si>
  <x:si>
    <x:t xml:space="preserve">P6-R02</x:t>
  </x:si>
  <x:si>
    <x:t xml:space="preserve">Exposure includes overpriced parts and unnecessary maintenance; higher risk of reduced margins and cash leakage through kickbacks; pressure to approve suspect invoices and suppliers; increased risk of disputes, audits, and potential debarment; and reputational risk.</x:t>
  </x:si>
  <x:si>
    <x:t xml:space="preserve">Before approving O&amp;M invoices and spare parts purchases, verify supporting rates, work orders, and inventory logs.</x:t>
  </x:si>
  <x:si>
    <x:t xml:space="preserve">• Adopt and apply an O&amp;M plan, documenting deviations from the plan
• Validate O&amp;M charges against contract rates and benchmark pricing for parts and consumables
• Document reasoning for splitting purchases 
• Document any sole-source justification
• Require complete evidence for each invoice and work order (delivery note, job card, asset ID, time logs, supervisor sign-off) 
• Reconcile billed items to inventory issuance and installation records
• Apply supplier and subcontractor integrity controls (competitive sourcing where feasible, segregation of roles, traceable payments, no commissions linked to approvals)
• Apply conflict-of-interest and related-party checks for suppliers and subcontractors
• Use internal compliance escalation processes and whistleblower channels, where available, to report pressure to approve unjustified works or inflated invoices
• Pause payments when red flags persist</x:t>
  </x:si>
  <x:si>
    <x:t xml:space="preserve">RES-034</x:t>
  </x:si>
  <x:si>
    <x:t xml:space="preserve">GP-020</x:t>
  </x:si>
  <x:si>
    <x:t xml:space="preserve">FC-009</x:t>
  </x:si>
  <x:si>
    <x:t xml:space="preserve">• Adopt and apply an O&amp;M plan, documenting deviations from the plan</x:t>
  </x:si>
  <x:si>
    <x:t xml:space="preserve">• Validate O&amp;M charges against contract rates and benchmark pricing for parts and consumables</x:t>
  </x:si>
  <x:si>
    <x:t xml:space="preserve">• Document reasoning for splitting purchases</x:t>
  </x:si>
  <x:si>
    <x:t xml:space="preserve">• Document any sole-source justification</x:t>
  </x:si>
  <x:si>
    <x:t xml:space="preserve">• Require complete evidence for each invoice and work order (delivery note, job card, asset ID, time logs, supervisor sign-off)</x:t>
  </x:si>
  <x:si>
    <x:t xml:space="preserve">• Reconcile billed items to inventory issuance and installation records</x:t>
  </x:si>
  <x:si>
    <x:t xml:space="preserve">• Apply supplier and subcontractor integrity controls (competitive sourcing where feasible, segregation of roles, traceable payments, no commissions linked to approvals)</x:t>
  </x:si>
  <x:si>
    <x:t xml:space="preserve">• Apply conflict-of-interest and related-party checks for suppliers and subcontractors</x:t>
  </x:si>
  <x:si>
    <x:t xml:space="preserve">• Use internal compliance escalation processes and whistleblower channels, where available, to report pressure to approve unjustified works or inflated invoices</x:t>
  </x:si>
  <x:si>
    <x:t xml:space="preserve">• Pause payments when red flags persist</x:t>
  </x:si>
  <x:si>
    <x:t xml:space="preserve">Manipulated change orders and variation claims to extract rents</x:t>
  </x:si>
  <x:si>
    <x:t xml:space="preserve">• Parts and consumables are priced consistently above benchmarks, with repeated sole-source awards or split purchases used to bypass approval thresholds.</x:t>
  </x:si>
  <x:si>
    <x:t xml:space="preserve">• Maintenance callouts are unusually frequent, duplicative, or poorly justified.</x:t>
  </x:si>
  <x:si>
    <x:t xml:space="preserve">• Non-routine works are approved without clear need or asset-condition evidence</x:t>
  </x:si>
  <x:si>
    <x:t xml:space="preserve">• Invoices and work orders lack delivery notes, service logs, and sign-offs</x:t>
  </x:si>
  <x:si>
    <x:t xml:space="preserve">• Billed quantities and items do not reconcile with inventory issued and parts installed.</x:t>
  </x:si>
  <x:si>
    <x:t xml:space="preserve">• The same suppliers are repeatedly favoured, with unclear commissions, discounts or rebate arrangements.</x:t>
  </x:si>
  <x:si>
    <x:t xml:space="preserve">• Decision-making and approval authority are concentrated among a limited group of individuals.</x:t>
  </x:si>
  <x:si>
    <x:t xml:space="preserve">• Work orders are closed without verifiable site evidence (photos, GPS, time stamps, sign-offs), with repeated copy-paste narratives or identical timestamps across jobs.
• Parts are billed or issued without serial numbers, asset references, and traceable usage records.
• Absence of an updated inventory of infrastructure assets or inventory records show inconsistencies, and unexplained stock reductions and variances.
• Absence of standards and clear guidelines for infrastructure asset maintenance.
• Headcount or overtime spikes do not match workload, including duplicate and invalid identities or “temporary” staff who never appear on site.
• Duties are not separated: one person initiates, approves, and certifies O&amp;M work, with limited independent spot checks or re-performance checks.
• Asset condition worsens despite “completed” maintenance, with recurring breakdowns in the same locations or shortly after servicing.</x:t>
  </x:si>
  <x:si>
    <x:t xml:space="preserve">P6-R03</x:t>
  </x:si>
  <x:si>
    <x:t xml:space="preserve">Exposure includes payments for non-existent work, staff or parts; inventory losses and unexplained variances; high risk of fraud allegations, audits and potential debarment; increased performance penalties and outages from neglected assets; and reputational risk.</x:t>
  </x:si>
  <x:si>
    <x:t xml:space="preserve">Before closing work orders and certifingy labour and parts, identify whether only with verifiable on-site evidence; keep items open and trigger re-inspection</x:t>
  </x:si>
  <x:si>
    <x:t xml:space="preserve">• Maintain auditable maintenance records (work orders linked to asset IDs, job logs, photos and GPS evidence where used, supervisor sign-offs, parts issue notes and serials) 
• Reconcile parts issuance and inventory to work orders (serial numbers and asset records, stock counts, variance logs) 
• Document shrinkage and repeat variances before certifying costs
• Segregate duties for requesting, verifying, and approving work and invoices
• Apply surprise audit and risk-based independent spot checks for high-value or repeat-failure assets, retaining an auditable evidence pack 
• Use internal compliance escalation processes and whistleblower channels, where available, to report any pressure to close work orders or certify non-existent works
• Stop invoicing and request re-inspection when evidence cannot be produced</x:t>
  </x:si>
  <x:si>
    <x:t xml:space="preserve">GP-020
GP-027</x:t>
  </x:si>
  <x:si>
    <x:t xml:space="preserve">• Maintain auditable maintenance records (work orders linked to asset IDs, job logs, photos and GPS evidence where used, supervisor sign-offs, parts issue notes and serials)</x:t>
  </x:si>
  <x:si>
    <x:t xml:space="preserve">• Reconcile parts issuance and inventory to work orders (serial numbers and asset records, stock counts, variance logs)</x:t>
  </x:si>
  <x:si>
    <x:t xml:space="preserve">• Document shrinkage and repeat variances before certifying costs</x:t>
  </x:si>
  <x:si>
    <x:t xml:space="preserve">• Segregate duties for requesting, verifying, and approving work and invoices</x:t>
  </x:si>
  <x:si>
    <x:t xml:space="preserve">• Apply surprise audit and risk-based independent spot checks for high-value or repeat-failure assets, retaining an auditable evidence pack</x:t>
  </x:si>
  <x:si>
    <x:t xml:space="preserve">• Use internal compliance escalation processes and whistleblower channels, where available, to report any pressure to close work orders or certify non-existent works</x:t>
  </x:si>
  <x:si>
    <x:t xml:space="preserve">• Stop invoicing and request re-inspection when evidence cannot be produced</x:t>
  </x:si>
  <x:si>
    <x:t xml:space="preserve">Bribery for payment certificates, inspection and acceptance of works</x:t>
  </x:si>
  <x:si>
    <x:t xml:space="preserve">• Work orders are closed without verifiable site evidence (photos, GPS, time stamps, sign-offs), with repeated copy-paste narratives or identical timestamps across jobs.</x:t>
  </x:si>
  <x:si>
    <x:t xml:space="preserve">• Parts are billed or issued without serial numbers, asset references, and traceable usage records.</x:t>
  </x:si>
  <x:si>
    <x:t xml:space="preserve">• Absence of an updated inventory of infrastructure assets or inventory records show inconsistencies, and unexplained stock reductions and variances.</x:t>
  </x:si>
  <x:si>
    <x:t xml:space="preserve">• Absence of standards and clear guidelines for infrastructure asset maintenance.</x:t>
  </x:si>
  <x:si>
    <x:t xml:space="preserve">• Headcount or overtime spikes do not match workload, including duplicate and invalid identities or “temporary” staff who never appear on site.</x:t>
  </x:si>
  <x:si>
    <x:t xml:space="preserve">• Duties are not separated: one person initiates, approves, and certifies O&amp;M work, with limited independent spot checks or re-performance checks.</x:t>
  </x:si>
  <x:si>
    <x:t xml:space="preserve">• Asset condition worsens despite “completed” maintenance, with recurring breakdowns in the same locations or shortly after servicing.</x:t>
  </x:si>
  <x:si>
    <x:t xml:space="preserve">• Complaints or recurring signals of unofficial payments, “fixers”, or “brokers” linked to connections, reconnections, or O&amp;M services
• High volumes of “priority” service, fee waivers, or exceptions without documented eligibility, with discretionary approvals concentrated in specific staff or offices
• Repeated billing adjustments and credits, estimated readings, or meter swaps without a traceable audit trail, including missing receipts for official fees
• Unequal access or response times across areas and user groups, including repeated reconnections for the same customers despite arrears</x:t>
  </x:si>
  <x:si>
    <x:t xml:space="preserve">P6-R04</x:t>
  </x:si>
  <x:si>
    <x:t xml:space="preserve">Exposure includes pressure to accept unofficial payments and favors; revenue leakage from billing and meter manipulation; higher risk of complaints and unrest over unequal access; increased regulatory and enforcement risk; and reputational risk for the operator.</x:t>
  </x:si>
  <x:si>
    <x:t xml:space="preserve">During connections, reconnections, and exception processes, follow formal procedures, apply approved fees, require receipted payments, and reject unofficial requests.</x:t>
  </x:si>
  <x:si>
    <x:t xml:space="preserve">• Standardise and publish connection, reconnection and exception steps, fees, eligibility rules, applicable priorities, and service timelines
• Adopt a zero-tolerance policy regarding side-payments, “priority” handling outside rules, and use of unofficial brokers 
• Operate accessible whistleblower and complaints protected channels for reporting and handling unethical or illegal activities within and outside the organisation
• Separate fee collection from approval and field execution roles 
• Ensure all payments are properly recorded and documented
• Reconcile daily collections to system records and document variances
• Identify hotspots (offices, routes, agents) for targeted audit and enhanced review, documenting remediation actions
• Maintain a complete and auditable customer case file (application, eligibility and waiver evidence, meter work orders, billing adjustments, approvals, audit trails for credits, estimated readings, and meter changes)
• Use internal compliance escalation processes and whistleblower channels, where available, to report any solicitation and extortion</x:t>
  </x:si>
  <x:si>
    <x:t xml:space="preserve">RES-004
RES-037</x:t>
  </x:si>
  <x:si>
    <x:t xml:space="preserve">GP-021</x:t>
  </x:si>
  <x:si>
    <x:t xml:space="preserve">FC-024
FC-039</x:t>
  </x:si>
  <x:si>
    <x:t xml:space="preserve">• Standardise and publish connection, reconnection and exception steps, fees, eligibility rules, applicable priorities, and service timelines</x:t>
  </x:si>
  <x:si>
    <x:t xml:space="preserve">• Adopt a zero-tolerance policy regarding side-payments, “priority” handling outside rules, and use of unofficial brokers</x:t>
  </x:si>
  <x:si>
    <x:t xml:space="preserve">• Operate accessible whistleblower and complaints protected channels for reporting and handling unethical or illegal activities within and outside the organisation</x:t>
  </x:si>
  <x:si>
    <x:t xml:space="preserve">• Separate fee collection from approval and field execution roles</x:t>
  </x:si>
  <x:si>
    <x:t xml:space="preserve">• Ensure all payments are properly recorded and documented</x:t>
  </x:si>
  <x:si>
    <x:t xml:space="preserve">• Reconcile daily collections to system records and document variances</x:t>
  </x:si>
  <x:si>
    <x:t xml:space="preserve">• Identify hotspots (offices, routes, agents) for targeted audit and enhanced review, documenting remediation actions</x:t>
  </x:si>
  <x:si>
    <x:t xml:space="preserve">• Maintain a complete and auditable customer case file (application, eligibility and waiver evidence, meter work orders, billing adjustments, approvals, audit trails for credits, estimated readings, and meter changes)</x:t>
  </x:si>
  <x:si>
    <x:t xml:space="preserve">• Use internal compliance escalation processes and whistleblower channels, where available, to report any solicitation and extortion</x:t>
  </x:si>
  <x:si>
    <x:t xml:space="preserve">Fraudulent quality assurance and safety non‑compliance</x:t>
  </x:si>
  <x:si>
    <x:t xml:space="preserve">• Complaints or recurring signals of unofficial payments, “fixers”, or “brokers” linked to connections, reconnections, or O&amp;M services</x:t>
  </x:si>
  <x:si>
    <x:t xml:space="preserve">• High volumes of “priority” service, fee waivers, or exceptions without documented eligibility, with discretionary approvals concentrated in specific staff or offices</x:t>
  </x:si>
  <x:si>
    <x:t xml:space="preserve">• Repeated billing adjustments and credits, estimated readings, or meter swaps without a traceable audit trail, including missing receipts for official fees</x:t>
  </x:si>
  <x:si>
    <x:t xml:space="preserve">• Unequal access or response times across areas and user groups, including repeated reconnections for the same customers despite arrears</x:t>
  </x:si>
  <x:si>
    <x:t xml:space="preserve">• Maintenance budgets and work plans are not disclosed.
• Maintenance expenditure is low compared with capital stock.
•  Prioritisation is not based on documented risk, condition, or service-need justification.
• Condition and outage indicators show abrupt “improvements” ahead of audits, or contradict field checks and user complaints.
• Emergency works and ad-hoc callouts are frequent, displacing planned preventive maintenance and bypassing normal procurement and approval controls.</x:t>
  </x:si>
  <x:si>
    <x:t xml:space="preserve">P6-R05</x:t>
  </x:si>
  <x:si>
    <x:t xml:space="preserve">Exposure includes maintenance resources redirected away from technical need; higher unplanned failures and emergency works; increased costs and service penalties; pressure to adjust condition data or priorities; and reputational risk from persistent outages and complaints.</x:t>
  </x:si>
  <x:si>
    <x:t xml:space="preserve">During maintenance execution, consider asset condition and risk evidence when approving services and evaluating priorities; escalate and formally document any deviations and exceptions.</x:t>
  </x:si>
  <x:si>
    <x:t xml:space="preserve">• Adopt and apply an O&amp;M plan with objective criteria (asset condition data, safety and criticality, outage history, lifecycle cost)
• Document deviations from the O&amp;M plan, the rationale for work plan changes, and budget reallocations
• Maintain a complete and auditable record of maintenance and work orders (who requested and approved, relevant dates, scope, evidence, completion status, impacts on service and risk, meeting logs, communications and engagements, and requests outside formal channels)
• Document emergency maintenance work (defined criteria, justification, approval dates)
• Request written direction when instructions override technical priorities and normal procedures
• Seek clarification when required approvals and mandates are unclear and when there is increased risk to safety and service
• Use internal compliance escalation processes and whistleblower channels, where available, to report signs of undue influence</x:t>
  </x:si>
  <x:si>
    <x:t xml:space="preserve">RES-018</x:t>
  </x:si>
  <x:si>
    <x:t xml:space="preserve">GP-005</x:t>
  </x:si>
  <x:si>
    <x:t xml:space="preserve">FC-025</x:t>
  </x:si>
  <x:si>
    <x:t xml:space="preserve">• Adopt and apply an O&amp;M plan with objective criteria (asset condition data, safety and criticality, outage history, lifecycle cost)</x:t>
  </x:si>
  <x:si>
    <x:t xml:space="preserve">• Document deviations from the O&amp;M plan, the rationale for work plan changes, and budget reallocations</x:t>
  </x:si>
  <x:si>
    <x:t xml:space="preserve">• Maintain a complete and auditable record of maintenance and work orders (who requested and approved, relevant dates, scope, evidence, completion status, impacts on service and risk, meeting logs, communications and engagements, and requests outside formal channels)</x:t>
  </x:si>
  <x:si>
    <x:t xml:space="preserve">• Document emergency maintenance work (defined criteria, justification, approval dates)</x:t>
  </x:si>
  <x:si>
    <x:t xml:space="preserve">• Request written direction when instructions override technical priorities and normal procedures</x:t>
  </x:si>
  <x:si>
    <x:t xml:space="preserve">• Seek clarification when required approvals and mandates are unclear and when there is increased risk to safety and service</x:t>
  </x:si>
  <x:si>
    <x:t xml:space="preserve">• Use internal compliance escalation processes and whistleblower channels, where available, to report signs of undue influence</x:t>
  </x:si>
  <x:si>
    <x:t xml:space="preserve">Corrupt subcontracting, labour exploitation and ghost workers</x:t>
  </x:si>
  <x:si>
    <x:t xml:space="preserve">• Maintenance budgets and work plans are not disclosed.</x:t>
  </x:si>
  <x:si>
    <x:t xml:space="preserve">• Maintenance expenditure is low compared with capital stock.</x:t>
  </x:si>
  <x:si>
    <x:t xml:space="preserve">•  Prioritisation is not based on documented risk, condition, or service-need justification.</x:t>
  </x:si>
  <x:si>
    <x:t xml:space="preserve">• Condition and outage indicators show abrupt “improvements” ahead of audits, or contradict field checks and user complaints.</x:t>
  </x:si>
  <x:si>
    <x:t xml:space="preserve">• Emergency works and ad-hoc callouts are frequent, displacing planned preventive maintenance and bypassing normal procurement and approval controls.</x:t>
  </x:si>
  <x:si>
    <x:t xml:space="preserve">• Auditor and evaluator selection is non-competitive or independence is not evidenced, with repeated appointments of the same firms or panels.
• Terms of reference and scope are changed late to narrow scrutiny, omit critical issues, or limit access to sites, staff, or data.
• Draft findings are amended without a traceable evidence or review trail, yielding conclusions not grounded in recorded issues.
• Recommendations lack a formal management response, owners, deadlines, or tracked follow-up, with repeated deferrals and no clear rationale
• Asset valuation for disposal is not adequately justified, resulting in premature or delayed disposal decisions.</x:t>
  </x:si>
  <x:si>
    <x:t xml:space="preserve">P7-R01</x:t>
  </x:si>
  <x:si>
    <x:t xml:space="preserve">Exposure includes pressure to influence findings; biased  audit and evaluation conclusions; high risk of disputes and claims; increased risk of liability if  conflicts arise; and reputational risk.</x:t>
  </x:si>
  <x:si>
    <x:t xml:space="preserve">During audit and evaluation, require independent terms of reference and full evidence access; escalate when signs of undue influence emerge.</x:t>
  </x:si>
  <x:si>
    <x:t xml:space="preserve">• Maintain a complete and auditable record of audit and evaluation processes, including requests and management responses, communication exchanges with consultants, advisers, and officials, conflicts-of-interest declarations and recusals, contracts, fee arrangements, and reports
• Require clear terms of reference for any engagement (scope, access, sampling, site visits), documenting any late scope restrictions or access limitations
• Adopt internal policies ensuring auditors and evaluators have independent access to sites and documents
• Apply conflict-of-interest checks for any advisers and consultants
• Ban/reject contractual clauses and fee structures where success fees paid to advisers and consultants are linked to audit and evaluation outcomes
• Use internal compliance escalation processes and whistleblower channels, where available, to report any pressure to alter evidence or findings, tracking corrective actions</x:t>
  </x:si>
  <x:si>
    <x:t xml:space="preserve">GP-004</x:t>
  </x:si>
  <x:si>
    <x:t xml:space="preserve">FC-026
FC-040</x:t>
  </x:si>
  <x:si>
    <x:t xml:space="preserve">• Maintain a complete and auditable record of audit and evaluation processes, including requests and management responses, communication exchanges with consultants, advisers, and officials, conflicts-of-interest declarations and recusals, contracts, fee arrangements, and reports</x:t>
  </x:si>
  <x:si>
    <x:t xml:space="preserve">• Require clear terms of reference for any engagement (scope, access, sampling, site visits), documenting any late scope restrictions or access limitations</x:t>
  </x:si>
  <x:si>
    <x:t xml:space="preserve">• Adopt internal policies ensuring auditors and evaluators have independent access to sites and documents</x:t>
  </x:si>
  <x:si>
    <x:t xml:space="preserve">• Apply conflict-of-interest checks for any advisers and consultants</x:t>
  </x:si>
  <x:si>
    <x:t xml:space="preserve">• Ban/reject contractual clauses and fee structures where success fees paid to advisers and consultants are linked to audit and evaluation outcomes</x:t>
  </x:si>
  <x:si>
    <x:t xml:space="preserve">• Use internal compliance escalation processes and whistleblower channels, where available, to report any pressure to alter evidence or findings, tracking corrective actions</x:t>
  </x:si>
  <x:si>
    <x:t xml:space="preserve">Accounting fraud, cash leakage and money laundering through project accounts</x:t>
  </x:si>
  <x:si>
    <x:t xml:space="preserve">• Auditor and evaluator selection is non-competitive or independence is not evidenced, with repeated appointments of the same firms or panels.</x:t>
  </x:si>
  <x:si>
    <x:t xml:space="preserve">• Terms of reference and scope are changed late to narrow scrutiny, omit critical issues, or limit access to sites, staff, or data.</x:t>
  </x:si>
  <x:si>
    <x:t xml:space="preserve">• Draft findings are amended without a traceable evidence or review trail, yielding conclusions not grounded in recorded issues.</x:t>
  </x:si>
  <x:si>
    <x:t xml:space="preserve">• Recommendations lack a formal management response, owners, deadlines, or tracked follow-up, with repeated deferrals and no clear rationale</x:t>
  </x:si>
  <x:si>
    <x:t xml:space="preserve">• Asset valuation for disposal is not adequately justified, resulting in premature or delayed disposal decisions.</x:t>
  </x:si>
  <x:si>
    <x:t xml:space="preserve">• Key contracts, variations, change orders, payment certificates, and project correspondence are missing, fragmented, or hard to trace.
• Incomplete close-out files.
• Records lack version control and are edited after the fact.
• Approvals are not traceable (who approved, when, and on what basis).
• Performance metrics vary across reports.
• Underlying and source data are unavailable.
• KPIs are not defined or standardised.
• Variations and costs are not reconciled to budgets and as-built outputs, creating mismatches between financial spend and physical progress.
• Lessons learned, defects, and claims registers are absent, incomplete, or not shared.
• Handover and archiving are not finalised.</x:t>
  </x:si>
  <x:si>
    <x:t xml:space="preserve">P7-R02</x:t>
  </x:si>
  <x:si>
    <x:t xml:space="preserve">Exposure includes missing records; higher rsk of disputed payments and variations; poor traceability; delayed close‑out and retention release; and reputational risk.</x:t>
  </x:si>
  <x:si>
    <x:t xml:space="preserve">Before submitting the close-out records and data pack, verify document and evidence traceability; pause close-out until gaps are corrected.</x:t>
  </x:si>
  <x:si>
    <x:t xml:space="preserve">• Maintain a complete and auditable performance and close-out record set (contract set, variations, approvals, payment certificates, correspondence, quality assurance and quality control records, as-builts, reasons for material changes) 
• Define and apply a formal document retention schedule
• Ensure auditors have timely and compete access to all relevant files and supporting documentation upon request
• Apply version control and an audit trail for changes in the close-out record (who/when/why) 
• Require controlled access to the close-out pack, with automatic logging of all views, downloads, and edits
• Reconcile financial and physical progress, ensuring consistency between payments, measured quantities, certified milestones, and actual work completed on site
• Standardise KPIs and ensure they are fully traceable to underlying raw data, source documents, or system extracts
• Use internal compliance escalation processes and whistleblower channels, where available, to report any request to alter, destroy, backdate, or withhold records
• Suspend submission or approval of close-out documentation until the record set is complete, verified, and internally consistent</x:t>
  </x:si>
  <x:si>
    <x:t xml:space="preserve">GP-001</x:t>
  </x:si>
  <x:si>
    <x:t xml:space="preserve">FC-027</x:t>
  </x:si>
  <x:si>
    <x:t xml:space="preserve">• Maintain a complete and auditable performance and close-out record set (contract set, variations, approvals, payment certificates, correspondence, quality assurance and quality control records, as-builts, reasons for material changes)</x:t>
  </x:si>
  <x:si>
    <x:t xml:space="preserve">• Define and apply a formal document retention schedule</x:t>
  </x:si>
  <x:si>
    <x:t xml:space="preserve">• Ensure auditors have timely and compete access to all relevant files and supporting documentation upon request</x:t>
  </x:si>
  <x:si>
    <x:t xml:space="preserve">• Apply version control and an audit trail for changes in the close-out record (who/when/why)</x:t>
  </x:si>
  <x:si>
    <x:t xml:space="preserve">• Require controlled access to the close-out pack, with automatic logging of all views, downloads, and edits</x:t>
  </x:si>
  <x:si>
    <x:t xml:space="preserve">• Reconcile financial and physical progress, ensuring consistency between payments, measured quantities, certified milestones, and actual work completed on site</x:t>
  </x:si>
  <x:si>
    <x:t xml:space="preserve">• Standardise KPIs and ensure they are fully traceable to underlying raw data, source documents, or system extracts</x:t>
  </x:si>
  <x:si>
    <x:t xml:space="preserve">• Use internal compliance escalation processes and whistleblower channels, where available, to report any request to alter, destroy, backdate, or withhold records</x:t>
  </x:si>
  <x:si>
    <x:t xml:space="preserve">• Suspend submission or approval of close-out documentation until the record set is complete, verified, and internally consistent</x:t>
  </x:si>
  <x:si>
    <x:t xml:space="preserve">Non-delivery and ghost works</x:t>
  </x:si>
  <x:si>
    <x:t xml:space="preserve">• Key contracts, variations, change orders, payment certificates, and project correspondence are missing, fragmented, or hard to trace.</x:t>
  </x:si>
  <x:si>
    <x:t xml:space="preserve">• Incomplete close-out files.</x:t>
  </x:si>
  <x:si>
    <x:t xml:space="preserve">• Records lack version control and are edited after the fact.</x:t>
  </x:si>
  <x:si>
    <x:t xml:space="preserve">• Approvals are not traceable (who approved, when, and on what basis).</x:t>
  </x:si>
  <x:si>
    <x:t xml:space="preserve">• Performance metrics vary across reports.</x:t>
  </x:si>
  <x:si>
    <x:t xml:space="preserve">• Underlying and source data are unavailable.</x:t>
  </x:si>
  <x:si>
    <x:t xml:space="preserve">• KPIs are not defined or standardised.</x:t>
  </x:si>
  <x:si>
    <x:t xml:space="preserve">• Variations and costs are not reconciled to budgets and as-built outputs, creating mismatches between financial spend and physical progress.</x:t>
  </x:si>
  <x:si>
    <x:t xml:space="preserve">• Lessons learned, defects, and claims registers are absent, incomplete, or not shared.</x:t>
  </x:si>
  <x:si>
    <x:t xml:space="preserve">• Handover and archiving are not finalised.</x:t>
  </x:si>
  <x:si>
    <x:t xml:space="preserve">• Reporting of complaints remains low despite clear signals of poor project operational performance.
• Complaints are diverted to informal channels or “resolved” through side payments, pressure, or coercion.
• Retaliation indicators appear (threats, dismissal, blacklisting, loss of site access), including sudden staff turnover following evaluation and audit reports.
• Hotlines, grievance and whistleblowers channels lack confidentiality, are difficult to access, or are overseen by parties with potential conflicts-of-interest.
• Investigations are delayed, cursory, or opaque, with limited disclosure of findings, corrective actions, or remediation outcomes.</x:t>
  </x:si>
  <x:si>
    <x:t xml:space="preserve">P7-R03</x:t>
  </x:si>
  <x:si>
    <x:t xml:space="preserve">Exposure includes blind spots on performance issues and defects; high risk of retaliation; increased operational disrupt; and reputational risk.</x:t>
  </x:si>
  <x:si>
    <x:t xml:space="preserve">During operation, use available data to review performance and costs; request missing datasets and escalate in case of persistent non-disclosure.</x:t>
  </x:si>
  <x:si>
    <x:t xml:space="preserve">• Maintain a complete and auditable performance and close-out record set (contract set, variations, approvals, payment certificates, correspondence, quality assurance and quality control records, as-builts, reasons for material changes) 
• Identify and document missing items and version gaps
• Request and obtain any missing information from subcontractors, agents, intermediaries, and partners involved in project execution, using formal and traceable communication channels
• Maintain an accessible grievance and whistleblower mechanism, ensuring complaints are protected, recorded and their resolution is tracked
• Use internal compliance escalation processes and whistleblower channels, where available, to report any signs of retaliation, suppression of complaints and record tampering</x:t>
  </x:si>
  <x:si>
    <x:t xml:space="preserve">RES-014
RES-015</x:t>
  </x:si>
  <x:si>
    <x:t xml:space="preserve">FC-028</x:t>
  </x:si>
  <x:si>
    <x:t xml:space="preserve">• Identify and document missing items and version gaps</x:t>
  </x:si>
  <x:si>
    <x:t xml:space="preserve">• Request and obtain any missing information from subcontractors, agents, intermediaries, and partners involved in project execution, using formal and traceable communication channels</x:t>
  </x:si>
  <x:si>
    <x:t xml:space="preserve">• Maintain an accessible grievance and whistleblower mechanism, ensuring complaints are protected, recorded and their resolution is tracked</x:t>
  </x:si>
  <x:si>
    <x:t xml:space="preserve">• Use internal compliance escalation processes and whistleblower channels, where available, to report any signs of retaliation, suppression of complaints and record tampering</x:t>
  </x:si>
  <x:si>
    <x:t xml:space="preserve">Manipulated progress reporting and concealment of delays or defects</x:t>
  </x:si>
  <x:si>
    <x:t xml:space="preserve">• Reporting of complaints remains low despite clear signals of poor project operational performance.</x:t>
  </x:si>
  <x:si>
    <x:t xml:space="preserve">• Complaints are diverted to informal channels or “resolved” through side payments, pressure, or coercion.</x:t>
  </x:si>
  <x:si>
    <x:t xml:space="preserve">• Retaliation indicators appear (threats, dismissal, blacklisting, loss of site access), including sudden staff turnover following evaluation and audit reports.</x:t>
  </x:si>
  <x:si>
    <x:t xml:space="preserve">• Hotlines, grievance and whistleblowers channels lack confidentiality, are difficult to access, or are overseen by parties with potential conflicts-of-interest.</x:t>
  </x:si>
  <x:si>
    <x:t xml:space="preserve">• Investigations are delayed, cursory, or opaque, with limited disclosure of findings, corrective actions, or remediation outcomes.</x:t>
  </x:si>
  <x:si>
    <x:t xml:space="preserve">• Investigators, prosecutors, auditors, court and tax experts and arbitrators have undisclosed ties to implicated parties
• Recusals are not documented.
• Case teams are repeatedly reassigned without clear rationale
• Sanctions and penalties are delayed, applied inconsistently, or overturned without written justification, with settlements reached off-record or poorly documented
• Coordination between audit, procurement, and enforcement bodies is weak: evidence requests go unanswered, information is not shared, and cases are closed without transparent reasons.</x:t>
  </x:si>
  <x:si>
    <x:t xml:space="preserve">P7-R04</x:t>
  </x:si>
  <x:si>
    <x:t xml:space="preserve">Exposure includes uncertain enforcement outcomes; higher risk of sanctions and debarment; prolonged payment holds and disputes; higher cost and reputational risk from unresolved cases.</x:t>
  </x:si>
  <x:si>
    <x:t xml:space="preserve">Preserve records and cooperate with independent dispute resolution and enforcement bodies, through documented channels.</x:t>
  </x:si>
  <x:si>
    <x:t xml:space="preserve">• Maintain a complete and auditable record of investigations, disputes and enforcement procedures
• Adopt a formal non-retaliation and non-interference policy that explicitly bans obstruction, destruction or alteration of records, and any attempt to influence witnesses
• Treat obstruction or tampering as a material breach of contract for suppliers, subcontractors and partners
• Maintain an accessible grievance and whistleblower mechanism, ensuring complaints are protected, recorded and their resolution is tracked
• Require conflict-of-interest declarations for investigators, advisers, and decision-makers involved in investigations, dispute resolution, and enforcement
• Place internal holds on payments, variations, or renewals linked to the matter pending legal and compliance review 
• Use internal compliance escalation processes and whistleblower channels, where available, to report any signs of suspected interference or conflicted investigators</x:t>
  </x:si>
  <x:si>
    <x:t xml:space="preserve">RES-016
RES-007</x:t>
  </x:si>
  <x:si>
    <x:t xml:space="preserve">FC-026</x:t>
  </x:si>
  <x:si>
    <x:t xml:space="preserve">• Maintain a complete and auditable record of investigations, disputes and enforcement procedures</x:t>
  </x:si>
  <x:si>
    <x:t xml:space="preserve">• Adopt a formal non-retaliation and non-interference policy that explicitly bans obstruction, destruction or alteration of records, and any attempt to influence witnesses</x:t>
  </x:si>
  <x:si>
    <x:t xml:space="preserve">• Treat obstruction or tampering as a material breach of contract for suppliers, subcontractors and partners</x:t>
  </x:si>
  <x:si>
    <x:t xml:space="preserve">• Require conflict-of-interest declarations for investigators, advisers, and decision-makers involved in investigations, dispute resolution, and enforcement</x:t>
  </x:si>
  <x:si>
    <x:t xml:space="preserve">• Place internal holds on payments, variations, or renewals linked to the matter pending legal and compliance review</x:t>
  </x:si>
  <x:si>
    <x:t xml:space="preserve">• Use internal compliance escalation processes and whistleblower channels, where available, to report any signs of suspected interference or conflicted investigators</x:t>
  </x:si>
  <x:si>
    <x:t xml:space="preserve">P5-USER-01</x:t>
  </x:si>
  <x:si>
    <x:t xml:space="preserve">• Investigators, prosecutors, auditors, court and tax experts and arbitrators have undisclosed ties to implicated parties</x:t>
  </x:si>
  <x:si>
    <x:t xml:space="preserve">• Recusals are not documented.</x:t>
  </x:si>
  <x:si>
    <x:t xml:space="preserve">• Case teams are repeatedly reassigned without clear rationale</x:t>
  </x:si>
  <x:si>
    <x:t xml:space="preserve">• Sanctions and penalties are delayed, applied inconsistently, or overturned without written justification, with settlements reached off-record or poorly documented</x:t>
  </x:si>
  <x:si>
    <x:t xml:space="preserve">• Coordination between audit, procurement, and enforcement bodies is weak: evidence requests go unanswered, information is not shared, and cases are closed without transparent reasons.</x:t>
  </x:si>
  <x:si>
    <x:t xml:space="preserve">P5-USER-02</x:t>
  </x:si>
  <x:si>
    <x:t xml:space="preserve">Bribery, collusion and intimidation in O&amp;M contract awards and renewals</x:t>
  </x:si>
  <x:si>
    <x:t xml:space="preserve">Inflated O&amp;M costs, kickbacks and overcharging</x:t>
  </x:si>
  <x:si>
    <x:t xml:space="preserve">Ghost operations (fictitious maintenance, parts, or labour)</x:t>
  </x:si>
  <x:si>
    <x:t xml:space="preserve">Bribery in service connections, tariffs and customer service</x:t>
  </x:si>
  <x:si>
    <x:t xml:space="preserve">Political influence in maintenance prioritisation</x:t>
  </x:si>
  <x:si>
    <x:t xml:space="preserve">P6-USER-01</x:t>
  </x:si>
  <x:si>
    <x:t xml:space="preserve">P6-USER-02</x:t>
  </x:si>
  <x:si>
    <x:t xml:space="preserve">Audit and evaluation capture through undue influence</x:t>
  </x:si>
  <x:si>
    <x:t xml:space="preserve">Weak records management and lack of transparent performance data</x:t>
  </x:si>
  <x:si>
    <x:t xml:space="preserve">Retaliation against whistleblowers and suppression of complaints</x:t>
  </x:si>
  <x:si>
    <x:t xml:space="preserve">Conflicts and interference in investigations, dispute resolution and enforcement</x:t>
  </x:si>
  <x:si>
    <x:t xml:space="preserve">P7-USER-01</x:t>
  </x:si>
  <x:si>
    <x:t xml:space="preserve">P7-USER-02</x:t>
  </x:si>
  <x:si>
    <x:t xml:space="preserve">IIT risk, exposure and support content is drawn from the IIT Risk Roadmap for the Company / private sector lens. Enter project evidence and any user-added risks or red flags in the relevant input cells.</x:t>
  </x:si>
  <x:si>
    <x:t xml:space="preserve">Current selection</x:t>
  </x:si>
  <x:si>
    <x:t xml:space="preserve">Action 1</x:t>
  </x:si>
  <x:si>
    <x:t xml:space="preserve">Action 2</x:t>
  </x:si>
  <x:si>
    <x:t xml:space="preserve">Action 3</x:t>
  </x:si>
  <x:si>
    <x:t xml:space="preserve">Action 4</x:t>
  </x:si>
  <x:si>
    <x:t xml:space="preserve">Action 5</x:t>
  </x:si>
  <x:si>
    <x:t xml:space="preserve">Action 6</x:t>
  </x:si>
  <x:si>
    <x:t xml:space="preserve">Action 7</x:t>
  </x:si>
  <x:si>
    <x:t xml:space="preserve">Action 8</x:t>
  </x:si>
  <x:si>
    <x:t xml:space="preserve">Action 9</x:t>
  </x:si>
  <x:si>
    <x:t xml:space="preserve">Action 10</x:t>
  </x:si>
  <x:si>
    <x:t xml:space="preserve">Action 11</x:t>
  </x:si>
  <x:si>
    <x:t xml:space="preserve">Current RES selection</x:t>
  </x:si>
  <x:si>
    <x:t xml:space="preserve">RES 1</x:t>
  </x:si>
  <x:si>
    <x:t xml:space="preserve">RES 2</x:t>
  </x:si>
  <x:si>
    <x:t xml:space="preserve">RES 3</x:t>
  </x:si>
  <x:si>
    <x:t xml:space="preserve">RES 4</x:t>
  </x:si>
  <x:si>
    <x:t xml:space="preserve">Current GP selection</x:t>
  </x:si>
  <x:si>
    <x:t xml:space="preserve">GP 1</x:t>
  </x:si>
  <x:si>
    <x:t xml:space="preserve">GP 2</x:t>
  </x:si>
  <x:si>
    <x:t xml:space="preserve">Current FC selection</x:t>
  </x:si>
  <x:si>
    <x:t xml:space="preserve">FC 1</x:t>
  </x:si>
  <x:si>
    <x:t xml:space="preserve">FC 2</x:t>
  </x:si>
  <x:si>
    <x:t xml:space="preserve">RES-002: Screen sponsors, partners, agents, advisers, and other counterparties linked to project pipeline and budget decisions; verify beneficial ownership, PEP, sanctions, and related-party risks, and escalate concerns or refrain from proceeding where red flags remain unresolved.</x:t>
  </x:si>
  <x:si>
    <x:t xml:space="preserve">RES-001: Review publicly disclosed project pipeline and budget records before early engagement or bid/no-bid decisions; identify disclosure gaps, missing reasons for approval, or unexplained changes, and raise concerns about non-disclosure with an oversight body.</x:t>
  </x:si>
  <x:si>
    <x:t xml:space="preserve">GP-003: Parliamentary amendments transparency portal</x:t>
  </x:si>
  <x:si>
    <x:t xml:space="preserve">FC-011: Enron / Dabhol Power Project</x:t>
  </x:si>
  <x:si>
    <x:t xml:space="preserve">RES-006: Review the assumptions, costs, benefits, and scenarios used to justify larger-scale options; benchmark the project proposal against disclosed needs, options analysis, and value-for-money evidence, and escalate or decline engagement where the proposal is not supported.</x:t>
  </x:si>
  <x:si>
    <x:t xml:space="preserve">RES-018: Identify corruption risks in project identification decisions that favour larger works; assign internal review and escalation responsibilities, define follow-up actions, and track whether concerns over scope inflation or unsupported scaling are resolved before early engagement.</x:t>
  </x:si>
  <x:si>
    <x:t xml:space="preserve">IDENTIFY &amp; SCREEN</x:t>
  </x:si>
  <x:si>
    <x:t xml:space="preserve">ANALYSE &amp; DECIDE</x:t>
  </x:si>
  <x:si>
    <x:t xml:space="preserve">MITIGATE &amp; VERIFY</x:t>
  </x:si>
  <x:si>
    <x:t xml:space="preserve">SUPPORTING TOOLS — SELECT OR TAILOR</x:t>
  </x:si>
  <x:si>
    <x:t xml:space="preserve">RES-006: Evaluate the assumptions, quantities, costs, benefits, and scenarios underpinning the cost estimate package; benchmark and challenge estimates where unsupported assumptions, weak data, or departures from standard estimating methods make the estimate unreliable.</x:t>
  </x:si>
  <x:si>
    <x:t xml:space="preserve">RES-017: Identify fraud risks in the cost estimate package; define preventive and detective controls, assign internal responsibilities, and track incidents, escalations, and corrective actions relating to unreliable or manipulated estimates.</x:t>
  </x:si>
  <x:si>
    <x:t xml:space="preserve">GP-008: Accountable Infrastructure / ICRAT project monitoring</x:t>
  </x:si>
  <x:si>
    <x:t xml:space="preserve">FC-029: Edinburgh Tram Inquiry / strategic understatement of cost and risk at business-case stage</x:t>
  </x:si>
  <x:si>
    <x:t xml:space="preserve">Probability
1–5</x:t>
  </x:si>
  <x:si>
    <x:t xml:space="preserve">Impact
1–5</x:t>
  </x:si>
  <x:si>
    <x:t xml:space="preserve">Score</x:t>
  </x:si>
  <x:si>
    <x:t xml:space="preserve">Band</x:t>
  </x:si>
  <x:si>
    <x:t xml:space="preserve">Confidence</x:t>
  </x:si>
  <x:si>
    <x:t xml:space="preserve">Decision gate / Response Strategy</x:t>
  </x:si>
  <x:si>
    <x:t xml:space="preserve">Proposed mitigation actions (select applicable ones)</x:t>
  </x:si>
  <x:si>
    <x:t xml:space="preserve">Additional mitigation action to be added by assessor (if applicable)</x:t>
  </x:si>
  <x:si>
    <x:t xml:space="preserve">Mitigation resources
(RES)</x:t>
  </x:si>
  <x:si>
    <x:t xml:space="preserve">Good practices
(GPs)</x:t>
  </x:si>
  <x:si>
    <x:t xml:space="preserve">Failure cases
(FCs)</x:t>
  </x:si>
  <x:si>
    <x:t xml:space="preserve">RES-002: Screen owners, sponsors, partners, agents, and advisers linked to project prioritisation or access decisions; verify beneficial ownership, PEP, sanctions, and related-party risks; escalate concerns and refrain from proceeding when undue-influence red flags remain.</x:t>
  </x:si>
  <x:si>
    <x:t xml:space="preserve">RES-015: Apply the compliance system to review and escalate engagement decisions linked to project prioritisation; require formal approvals, record commitments and interactions, and address breaches or requests for preferential treatment.</x:t>
  </x:si>
  <x:si>
    <x:t xml:space="preserve">RES-007: Declare and manage conflicts-of-interest, gifts, lobbying contacts, secondary roles, and revolving-door risks affecting early project decisions and adviser appointments; exclude conflicted advisers, intermediaries, or former officials from the decision process or engagement until conflicts are resolved and documented.</x:t>
  </x:si>
  <x:si>
    <x:t xml:space="preserve">RES-002: Screen owners, sponsors, partners, agents, advisers, and intermediaries linked to early project decisions or adviser appointments; verify beneficial ownership, PEP, sanctions, and related-party risks, and escalate concerns or decline engagement where red flags remain.</x:t>
  </x:si>
  <x:si>
    <x:t xml:space="preserve">FC-012: Robin Blencoe / Vancouver Island development approval conflict case</x:t>
  </x:si>
  <x:si>
    <x:t xml:space="preserve">RES-004: Apply anti-bribery controls to financing and guarantee decisions; refuse improper payments, gifts, facilitation, or other inducements intended to influence approvals, and escalate and pause where concerns arise.</x:t>
  </x:si>
  <x:si>
    <x:t xml:space="preserve">RES-002: Screen financial advisers, agents, intermediaries, and counterparties linked to financing or guarantee decisions; verify beneficial ownership, PEP, sanctions, and related-party risks, and escalate concerns or decline engagement where red flags remain.</x:t>
  </x:si>
  <x:si>
    <x:t xml:space="preserve">FC-003: Padma Bridge / SNC-Lavalin corruption case</x:t>
  </x:si>
  <x:si>
    <x:t xml:space="preserve">RES-006: Evaluate the assumptions, costs, benefits, and scenarios underpinning feasibility and appraisal records; challenge the appraisal where weak analysis, narrowed alternatives, omitted environmental &amp; social impacts, or unsupported claims conceal risks or overstate expected benefits.</x:t>
  </x:si>
  <x:si>
    <x:t xml:space="preserve">FC-013: Bujagali Hydropower appraisal and financing controversy</x:t>
  </x:si>
  <x:si>
    <x:t xml:space="preserve">RES-007: Require conflict-of-interest declarations and documented conflict management before sharing or acting on confidential route, site, or right of way information; exclude conflicted staff, advisers, agents, or valuers from the decision process until conflicts are resolved and documented, and record gifts, lobbying contacts, secondary roles, and revolving-door risks that could influence those decisions.</x:t>
  </x:si>
  <x:si>
    <x:t xml:space="preserve">RES-002: Screen land agents, brokers, valuers, advisers, and other counterparties linked to route, site, or right of way decisions; verify beneficial ownership, PEP, sanctions, and related-party risks, and escalate concerns or exclude parties where red flags remain.</x:t>
  </x:si>
  <x:si>
    <x:t xml:space="preserve">FC-014: South Korea LH land speculation scandal (Gwangmyeong-Siheung New Town)</x:t>
  </x:si>
  <x:si>
    <x:t xml:space="preserve">RES-007: Require conflict-of-interest declarations and documented conflict management for advisers, panel members, and relevant decision-makers involved in appraisal and financing decisions; exclude conflicted parties from the decision process until conflicts are resolved and documented, and record gifts, lobbying contacts, secondary roles, and revolving-door risks that could influence appraisal outcomes.</x:t>
  </x:si>
  <x:si>
    <x:t xml:space="preserve">RES-002: Screen advisers, agents, intermediaries, and counterparties involved in appraisal and financing decisions; verify beneficial ownership, PEP, sanctions, and related-party risks, and escalate concerns or decline engagement where red flags remain.</x:t>
  </x:si>
  <x:si>
    <x:t xml:space="preserve">GP-011: CoST Infrastructure Transparency Initiative data publication and independent review approach</x:t>
  </x:si>
  <x:si>
    <x:t xml:space="preserve">FC-030: Energy East hearing panel conflict / recusal over apprehension of bias</x:t>
  </x:si>
  <x:si>
    <x:t xml:space="preserve">RES-006: Evaluate the assumptions, costs, benefits, and scenarios underpinning delivery-model appraisal; benchmark and challenge cases where the preferred model, risk allocation, or value-for-money case is not supported by reliable analysis.</x:t>
  </x:si>
  <x:si>
    <x:t xml:space="preserve">RES-007: Require conflict-of-interest declarations and documented conflict management for advisory roles, bidder-adviser dual roles, and other interests affecting delivery-model selection; exclude conflicted parties from the decision process until conflicts are resolved and documented.</x:t>
  </x:si>
  <x:si>
    <x:t xml:space="preserve">FC-031: Independent Power Tanzania (IPTL) / unsolicited power deal outside least-cost plan</x:t>
  </x:si>
  <x:si>
    <x:t xml:space="preserve">RES-023: Maintain internal oversight of the company’s appraisal and financing disclosures; require complete and accurate disclosure of key assumptions, fees, guarantees, side letters, and material changes, and track corrective action for control failures.</x:t>
  </x:si>
  <x:si>
    <x:t xml:space="preserve">RES-015: Use the company’s compliance process to review and escalate requests to omit, delay, or restrict key appraisal information, findings, or financing information without documented justification; require documented rationale and compliance or legal sign-off before term sheets, guarantee requests, or deal commitments proceed.</x:t>
  </x:si>
  <x:si>
    <x:t xml:space="preserve">FC-006: Mozambique hidden-debt / EMATUM financing fraud</x:t>
  </x:si>
  <x:si>
    <x:t xml:space="preserve">RES-007: Require conflict-of-interest declarations and documented conflict management for staff, advisers, and technical contributors involved in specification drafting or design decisions; exclude conflicted parties from the decision process until conflicts are resolved and documented.</x:t>
  </x:si>
  <x:si>
    <x:t xml:space="preserve">RES-001: Review publicly disclosed design and tender records, including specifications, qualification requirements, lotting decisions, and late design changes; identify restrictive requirements, missing functional justification, absent equivalency language, or unexplained revisions early.</x:t>
  </x:si>
  <x:si>
    <x:t xml:space="preserve">GP-012: Colombia transport infrastructure standard bidding documents (Documentos Tipo)</x:t>
  </x:si>
  <x:si>
    <x:t xml:space="preserve">FC-015: Roche Lietuva tender specifications challenge</x:t>
  </x:si>
  <x:si>
    <x:t xml:space="preserve">RES-006: Evaluate the justification for scope changes, standards, and alternatives; challenge proposals that exceed functional need or dismiss lower-cost or phased options without evidence.</x:t>
  </x:si>
  <x:si>
    <x:t xml:space="preserve">RES-018: Identify corruption risks in scope changes and alternatives analysis; assign internal responsibilities, define follow-up actions, and track red flags linked to scope inflation, overdesign, or unsupported design changes.</x:t>
  </x:si>
  <x:si>
    <x:t xml:space="preserve">FC-016: Scottish Parliament (Holyrood) building project design development and scope growth</x:t>
  </x:si>
  <x:si>
    <x:t xml:space="preserve">RES-004: Apply anti-bribery controls to permit submissions and safeguard sign-off; log official contacts, prohibit facilitation payments, and escalate and pause where requests for unofficial payments, gifts, or favours arise.</x:t>
  </x:si>
  <x:si>
    <x:t xml:space="preserve">RES-030: Escalate suspected bribery or extortion through protected internal reporting and escalation channels where permit or safeguard decisions are delayed, conditioned, or threatened by requests for unofficial payments or undue influence.</x:t>
  </x:si>
  <x:si>
    <x:t xml:space="preserve">FC-002: Lesotho Highlands Water Project corruption</x:t>
  </x:si>
  <x:si>
    <x:t xml:space="preserve">RES-004: Apply anti-bribery controls to the E&amp;S assessment process; prohibit payments, gifts, or incentives linked to favourable findings, keep a record of important interactions with approving authorities relevant to the assessment or approval process, and escalate any request to alter, delay, or omit findings.</x:t>
  </x:si>
  <x:si>
    <x:t xml:space="preserve">RES-007: Require conflict-of-interest declarations and documented conflict management for assessors, consultants, and relevant staff involved in the E&amp;S assessment process; exclude conflicted parties until conflicts are resolved and recorded, and record any prior role in approval or lobbying before relying on the assessment findings.</x:t>
  </x:si>
  <x:si>
    <x:t xml:space="preserve">GP-013: Netherlands Commission for Environmental Assessment (NCEA) / independent review model</x:t>
  </x:si>
  <x:si>
    <x:t xml:space="preserve">FC-007: Belo Monte dam corruption and environmental licensing distortion</x:t>
  </x:si>
  <x:si>
    <x:t xml:space="preserve">RES-019: Apply anti-corruption and disclosure requirements to consultants, subcontractors, agents, and other third parties involved in design or supervision; require disclosure of beneficial ownership, subcontracting arrangements, and any changes in key personnel or subcontractors.</x:t>
  </x:si>
  <x:si>
    <x:t xml:space="preserve">RES-007: Require conflict-of-interest declarations and documented conflict management for personnel involved in consultant selection, subcontracting, design review, and sign-off; exclude conflicted parties until conflicts are resolved and recorded.</x:t>
  </x:si>
  <x:si>
    <x:t xml:space="preserve">FC-017: World Bank INT Case 8: concealed conflict of interest between design consultant and contractor</x:t>
  </x:si>
  <x:si>
    <x:t xml:space="preserve">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x:t>
  </x:si>
  <x:si>
    <x:t xml:space="preserve">RES-015: Use the company’s compliance process to review and escalate requests to omit, delay, or restrict key design information without documented justification; require documented rationale and compliance or legal sign-off before design changes, submissions, or releases proceed.</x:t>
  </x:si>
  <x:si>
    <x:t xml:space="preserve">GP-009: Panama university-based social accountability for major infrastructure</x:t>
  </x:si>
  <x:si>
    <x:t xml:space="preserve">FC-032: Site C dam (BC Hydro) / secrecy over design changes, geotechnical assumptions, and technical risk reporting</x:t>
  </x:si>
  <x:si>
    <x:t xml:space="preserve">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x:t>
  </x:si>
  <x:si>
    <x:t xml:space="preserve">RES-011: Review digital procurement or publication logs for key tender records to trace notices, addenda, submissions, awards, and access changes through the available audit trail.</x:t>
  </x:si>
  <x:si>
    <x:t xml:space="preserve">RES-003: Commit to independent monitoring to oversee the tender process, reducing risks of bribery, corruption, and collusion, and strengthening transparency, accountability, and confidence in the process.</x:t>
  </x:si>
  <x:si>
    <x:t xml:space="preserve">GP-007: Methodology for budget savings</x:t>
  </x:si>
  <x:si>
    <x:t xml:space="preserve">FC-018: Telaustria transparency in tender advertising case</x:t>
  </x:si>
  <x:si>
    <x:t xml:space="preserve">RES-019: Require suppliers, consultants, subcontractors, agents, and other third parties involved in the bid process to comply with anti-collusion and anti-corruption requirements; require reporting of suspected collusion, market-sharing, bid rotation, or improper bidder contact.</x:t>
  </x:si>
  <x:si>
    <x:t xml:space="preserve">RES-029: Set and test conduct rules, training, and supervisory checks for the bid process, including anti-collusion controls, restrictions on competitor contact, documented approvals for JV or subcontracting arrangements, and bid-record handling requirements.</x:t>
  </x:si>
  <x:si>
    <x:t xml:space="preserve">GP-006: Procurement digital dashboards for infrastructure</x:t>
  </x:si>
  <x:si>
    <x:t xml:space="preserve">FC-020: Charbonneau Commission / Quebec construction corruption and organized-crime infiltration</x:t>
  </x:si>
  <x:si>
    <x:t xml:space="preserve">RES-004: Set and enforce anti-bribery controls for tender interactions linked to evaluation and award decisions; prohibit gifts, kickbacks, facilitation payments, and other inducements, require logged contacts and controls on agents or intermediaries, and escalate solicitation or improper payment risks.</x:t>
  </x:si>
  <x:si>
    <x:t xml:space="preserve">RES-033: Use a senior reporting or escalation channel to raise suspected bribery, kickbacks, solicitation, or bid interference linked to tender interactions, evaluation, or award decisions quickly and safely.</x:t>
  </x:si>
  <x:si>
    <x:t xml:space="preserve">GP-014: ProZorro / DOZORRO open contracting and civic monitoring reform</x:t>
  </x:si>
  <x:si>
    <x:t xml:space="preserve">FC-001: Odebrecht / Braskem global infrastructure bribery</x:t>
  </x:si>
  <x:si>
    <x:t xml:space="preserve">RES-011: Maintain auditable digital logs for tender access, clarifications, addenda, evaluation-criteria changes, and confidentiality controls, including access, version, approval, and change history, so unequal disclosure or unexplained changes can be traced and reviewed.</x:t>
  </x:si>
  <x:si>
    <x:t xml:space="preserve">RES-014: Submit documented complaints or protected reports on suspected information leakage, unequal access, or unexplained criteria changes; use safe reporting channels where retaliation risk is material, and track whether the concern receives a formal response.</x:t>
  </x:si>
  <x:si>
    <x:t xml:space="preserve">FC-019: Pacific Northwest Raptors undisclosed evaluation criterion case</x:t>
  </x:si>
  <x:si>
    <x:t xml:space="preserve">RES-004: Set and enforce anti-bribery controls for intermediary engagement and procurement contacts; prohibit opaque or contingent fees tied to award, access, or approvals, require logged meetings and communications, third-party approvals, fee transparency, and escalation of solicitation, gift, or improper payment risks.</x:t>
  </x:si>
  <x:si>
    <x:t xml:space="preserve">RES-002: Screen agents, intermediaries, and related counterparties involved in tender engagement; verify beneficial ownership where feasible, PEP exposure, sanctions, and related-party risks, and stop or escalate unresolved red flags.</x:t>
  </x:si>
  <x:si>
    <x:t xml:space="preserve">GP-015: Open Ownership / beneficial ownership transparency in public procurement</x:t>
  </x:si>
  <x:si>
    <x:t xml:space="preserve">FC-004: Alstom Indonesia power project bribery</x:t>
  </x:si>
  <x:si>
    <x:t xml:space="preserve">RES-019: Require partners, subcontractors, suppliers, and other third parties in the bid and subcontracting chain to comply with anti-corruption and integrity requirements; require transparent subcontracting, traceable payments, disclosure of lower-tier arrangements, and reporting of coercion, intimidation, collusion, or organised-crime indicators.</x:t>
  </x:si>
  <x:si>
    <x:t xml:space="preserve">RES-002: Screen partners, subcontractors, and key suppliers linked to the bid and subcontracting chain; verify beneficial ownership where feasible, PEP exposure, sanctions, adverse media, and related-party risks, and stop or escalate unresolved red flags.</x:t>
  </x:si>
  <x:si>
    <x:t xml:space="preserve">GP-016: ANAC collaborative supervision / Expo Milano 2015 anti-corruption and anti-criminal-infiltration model</x:t>
  </x:si>
  <x:si>
    <x:t xml:space="preserve">RES-009: Review standard procurement documents and available evaluation records, including evaluation criteria, scoring methodology, disqualification notices, approvals, and any released evaluation summaries; identify inconsistencies, post-submission changes, or missing reasons, and support a structured clarification, complaint, or appeal.</x:t>
  </x:si>
  <x:si>
    <x:t xml:space="preserve">RES-014: Use protected complaints or grievance channels to report suspected manipulation of evaluation or award decisions, informal scoring approaches, or retaliation linked to a complaint or appeal; document evidence, submission dates, case handling, and remedies sought, and protect complainants from retaliation.</x:t>
  </x:si>
  <x:si>
    <x:t xml:space="preserve">FC-005: Kiambu County road tender corruption case</x:t>
  </x:si>
  <x:si>
    <x:t xml:space="preserve">RES-007: Require declaration, review, and documented management of the company’s own conflicts of interest, including advisers, consultants, JV partners, and key subcontractors; enforce recusals, role separation, access restrictions, and approvals so conflicted parties are excluded until conflicts are resolved and recorded.</x:t>
  </x:si>
  <x:si>
    <x:t xml:space="preserve">RES-014: Use protected complaints or grievance channels to report credible evaluator or adviser conflict-of-interest concerns, preferential treatment, or retaliation linked to tender participation; document evidence, submission dates, case handling, and remedies sought, and support safe reporting where retaliation risk is material.</x:t>
  </x:si>
  <x:si>
    <x:t xml:space="preserve">GP-017: Transparency International Integrity Pacts / independent monitoring for clean public contracting</x:t>
  </x:si>
  <x:si>
    <x:t xml:space="preserve">FC-033: eVigilo / evaluator links to successful bidder in procurement challenge</x:t>
  </x:si>
  <x:si>
    <x:t xml:space="preserve">RES-013: Control invoices, quantities, delivery records, site receipts, payment support, and material movements through formal evidence requirements, independent verification, segregation of duties, and approval before claim submission, certification, or payment.</x:t>
  </x:si>
  <x:si>
    <x:t xml:space="preserve">RES-034: Assess fraud risks and apply prevention, detection, investigation, and corrective-action controls to invoices, quantities, delivery records, site receipts, payment records, and material movements, including unexplained variances, duplicate claims, or suspected theft.</x:t>
  </x:si>
  <x:si>
    <x:t xml:space="preserve">GP-002: Invoice-level payments transparency dashboard</x:t>
  </x:si>
  <x:si>
    <x:t xml:space="preserve">FC-021: Wise Services / Savannah River MOX false invoicing case</x:t>
  </x:si>
  <x:si>
    <x:t xml:space="preserve">RES-013: Control variation proposals, internal change approvals, supporting evidence, pricing build-ups, and change logs through formal evidence requirements, independent review, site or measurement records, and internal approval before submission, negotiation, or payment processing.</x:t>
  </x:si>
  <x:si>
    <x:t xml:space="preserve">RES-012: Embed anti-corruption, audit-access, cooperation, and remedy clauses in agreements governing variation proposals, supporting records, pricing build-ups, and change logs; invoke them when red flags escalate during claim preparation, negotiation, or payment processing.</x:t>
  </x:si>
  <x:si>
    <x:t xml:space="preserve">FC-034: Boston Big Dig / McCourt-Obayashi false change-order scheme</x:t>
  </x:si>
  <x:si>
    <x:t xml:space="preserve">RES-004: Set and enforce anti-bribery controls for inspection, certification, and payment requests; prohibit facilitation payments and other inducements, require logged interactions and controls on intermediaries, and escalate any solicitation, extortion, or gift risk.</x:t>
  </x:si>
  <x:si>
    <x:t xml:space="preserve">RES-013: Control inspection and certification requests, supporting evidence, internal approvals, and interaction records through formal evidence requirements, measurement and as-built records, and verification before submission or internal sign-off.</x:t>
  </x:si>
  <x:si>
    <x:t xml:space="preserve">FC-035: Fort Berthold construction bribery scheme / payments and fraudulent invoices</x:t>
  </x:si>
  <x:si>
    <x:t xml:space="preserve">RES-034: Assess fraud risks and apply prevention, detection, investigation, and corrective-action controls to quality and safety records, including test results, inspection records, non-conformance reports, material traceability records, and corrective actions.</x:t>
  </x:si>
  <x:si>
    <x:t xml:space="preserve">RES-013: Control quality and safety records, including test results, inspection records, non-conformance reports, material traceability records, and corrective actions, through formal evidence requirements, independent review, and verification before internal sign-off, certification requests, or payment claims.</x:t>
  </x:si>
  <x:si>
    <x:t xml:space="preserve">GP-018: CoST independent review (assurance) / site-based validation of infrastructure delivery data</x:t>
  </x:si>
  <x:si>
    <x:t xml:space="preserve">FC-008: Hong Kong-Zhuhai-Macao Bridge false concrete test records</x:t>
  </x:si>
  <x:si>
    <x:t xml:space="preserve">FC-038: Grenfell Tower fire / compliance and safety system failure</x:t>
  </x:si>
  <x:si>
    <x:t xml:space="preserve">RES-019: Require subcontractors, recruitment agents, security providers, and other third parties involved in workforce supply or payroll to comply with anti-corruption and integrity requirements; require reporting of ghost worker, payroll, coercion, or exploitation concerns, and apply the same requirements to lower tiers.</x:t>
  </x:si>
  <x:si>
    <x:t xml:space="preserve">RES-002: Screen subcontractors, recruitment agents, security providers, and related counterparties involved in labour supply and payroll arrangements; verify beneficial ownership where feasible, related-party links, PEP exposure, and sanctions risks, and escalate or stop engagement where unresolved red flags remain.</x:t>
  </x:si>
  <x:si>
    <x:t xml:space="preserve">GP-019: ChileCompra beneficial ownership disclosure and conflict monitoring reform</x:t>
  </x:si>
  <x:si>
    <x:t xml:space="preserve">FC-022: The Bridge project subcontractor payroll falsification and wage-theft case</x:t>
  </x:si>
  <x:si>
    <x:t xml:space="preserve">RES-034: Assess fraud and money-laundering risks in project accounts; apply prevention, detection, investigation, and corrective-action controls to payees, related-party payments, supporting records, unusual transaction patterns, and transaction monitoring.</x:t>
  </x:si>
  <x:si>
    <x:t xml:space="preserve">RES-037: Set clear approval limits, sign-off steps, and segregation of duties for project accounts, payee changes, related-party payments, supporting records, and transaction review; ensure no single person initiates, approves, and records the same payment.</x:t>
  </x:si>
  <x:si>
    <x:t xml:space="preserve">FC-036: Le Méridien hotel project / Beck Group shell-company false-invoicing and laundering scheme</x:t>
  </x:si>
  <x:si>
    <x:t xml:space="preserve">RES-013: Control work progress, site evidence, delivered quantities, completion records, and records supporting claims through formal evidence requirements, site or measurement records, independent review, and verification before claim submission, internal sign-off, or payment processing.</x:t>
  </x:si>
  <x:si>
    <x:t xml:space="preserve">RES-034: Assess fraud risks and apply prevention, detection, investigation, and corrective-action controls to work progress, site evidence, delivered quantities, completion records, and records supporting claims, including ghost works, inflated progress claims, or unsupported completion certificates.</x:t>
  </x:si>
  <x:si>
    <x:t xml:space="preserve">GP-010: OpenRoads / KALSADA geotagged road-verification case</x:t>
  </x:si>
  <x:si>
    <x:t xml:space="preserve">FC-037: OECD/OLAF mafia-infiltrated EU-funded motorway / ghost road works and unfinished delivery</x:t>
  </x:si>
  <x:si>
    <x:t xml:space="preserve">RES-013: Control progress reports, schedule records, defect logs, and supporting site evidence through formal evidence requirements, measurement records, defect-closure evidence, and verification before submission or internal sign-off.</x:t>
  </x:si>
  <x:si>
    <x:t xml:space="preserve">FC-023: Ottawa LRT Public Inquiry / misleading progress and testing reports</x:t>
  </x:si>
  <x:si>
    <x:t xml:space="preserve">RES-019: Require consultants, agents, advisers, and other third parties involved in O&amp;M award, renewals, extensions, or renegotiations to comply with anti-corruption and integrity requirements; require reporting of suspected bribery, collusion, or conflicts-of-interest, and apply the same requirements to lower tiers.</x:t>
  </x:si>
  <x:si>
    <x:t xml:space="preserve">RES-007: Require conflict-of-interest declarations and documented conflict management for advisers, partners, and relevant staff involved in O&amp;M award, renewals, extensions, or renegotiations; exclude conflicted parties from the decision process until conflicts are resolved and recorded, and record gifts, hospitality, and other renewal-related interactions relevant to the decision.</x:t>
  </x:si>
  <x:si>
    <x:t xml:space="preserve">FC-010: National Grid facilities maintenance kickback scheme</x:t>
  </x:si>
  <x:si>
    <x:t xml:space="preserve">RES-034: Assess fraud risks and apply prevention, detection, investigation, and corrective-action controls to O&amp;M charges, spare parts and service invoices, service quantities, supporting records, and overcharging indicators.</x:t>
  </x:si>
  <x:si>
    <x:t xml:space="preserve">GP-020: OC4IDS / OCDS implementation and maintenance disclosure model</x:t>
  </x:si>
  <x:si>
    <x:t xml:space="preserve">FC-009: SEPTA maintenance P-card bribery and false billing scheme</x:t>
  </x:si>
  <x:si>
    <x:t xml:space="preserve">RES-013: Control maintenance work orders, parts records, labour records, and completion evidence through formal evidence requirements, asset-linked records, independent review, and verification before invoicing or internal sign-off.</x:t>
  </x:si>
  <x:si>
    <x:t xml:space="preserve">RES-034: Assess fraud risks and apply prevention, detection, investigation, and corrective action controls to maintenance work orders, parts records, labour records, inventory reconciliation, and completion evidence, including ghost workers, phantom services, fictitious parts, or unexplained variances.</x:t>
  </x:si>
  <x:si>
    <x:t xml:space="preserve">GP-027: Building Information Modeling (BIM)</x:t>
  </x:si>
  <x:si>
    <x:t xml:space="preserve">RES-004: Set and enforce anti-bribery controls for service connection applications, reconnections, tariff and fee decisions, waivers, customer service decisions, and complaints handling; prohibit side-payments, unofficial brokers, and priority handling outside approved rules, require auditable records of applications, site visits, payments, waivers, service requests, and complaints, and escalate solicitation or improper payment risks.</x:t>
  </x:si>
  <x:si>
    <x:t xml:space="preserve">RES-037: Set clear approval limits, sign-off steps, and separation of duties for connection applications, fee collection, waivers, field execution, billing adjustments, service decisions, and complaints records so no one person can initiate, approve, execute, and record the same action.</x:t>
  </x:si>
  <x:si>
    <x:t xml:space="preserve">GP-021: Janaagraha / I Paid a Bribe (IPAB) citizen-reporting and anti-corruption reform platform</x:t>
  </x:si>
  <x:si>
    <x:t xml:space="preserve">FC-024: Kenya Power reconnection bribery / EACC systems-review case</x:t>
  </x:si>
  <x:si>
    <x:t xml:space="preserve">FC-039: Sextortion in WASH service access in Bangladesh</x:t>
  </x:si>
  <x:si>
    <x:t xml:space="preserve">RES-018: Use an integrity plan for maintenance planning and prioritisation; set objective prioritisation criteria, controls for emergency work approvals and budget reallocations, responsible roles, and follow-up and closure tracking for red flags and control gaps.</x:t>
  </x:si>
  <x:si>
    <x:t xml:space="preserve">GP-005: Maintenance map and citizen defect-reporting system</x:t>
  </x:si>
  <x:si>
    <x:t xml:space="preserve">FC-025: Liberia road-maintenance prioritization influenced by politics (MCC evaluation)</x:t>
  </x:si>
  <x:si>
    <x:t xml:space="preserve">RES-007: Require conflict-of-interest declarations and documented conflict management for advisers, assurance providers, and relevant staff involved in audits, evaluations, completion reviews, or disposal assessments; exclude conflicted parties until conflicts are resolved and recorded, and prohibit fee structures or intermediary arrangements that depend on audit or evaluation outcomes.</x:t>
  </x:si>
  <x:si>
    <x:t xml:space="preserve">RES-002: Screen advisers, agents, assurance providers, and other counterparties involved in audits, evaluations, completion reviews, or disposal assessments; verify beneficial ownership where feasible, related-party links, PEP exposure, and sanctions risks, and escalate or stop engagement where unresolved red flags remain.</x:t>
  </x:si>
  <x:si>
    <x:t xml:space="preserve">GP-004: Community auditing and public works vigilance committees</x:t>
  </x:si>
  <x:si>
    <x:t xml:space="preserve">FC-026: Former Comptroller General of Ecuador bribery and money-laundering scheme</x:t>
  </x:si>
  <x:si>
    <x:t xml:space="preserve">FC-040: Carillion collapse / corporate governance and audit failure</x:t>
  </x:si>
  <x:si>
    <x:t xml:space="preserve">RES-023: Maintain internal oversight of the company’s close-out records, performance data, and disclosure controls; require complete, traceable records, version control, and corrective action where control failures are identified.</x:t>
  </x:si>
  <x:si>
    <x:t xml:space="preserve">RES-015: Use the company’s compliance process to review and escalate requests to alter, destroy, backdate, or withhold key records; require documented rationale and compliance or legal sign-off before close-out submissions, responses to auditors, or data releases proceed.</x:t>
  </x:si>
  <x:si>
    <x:t xml:space="preserve">GP-001: Infrastructure red-flag system</x:t>
  </x:si>
  <x:si>
    <x:t xml:space="preserve">FC-027: DOT OIG contract closeout and records-maintenance failures</x:t>
  </x:si>
  <x:si>
    <x:t xml:space="preserve">RES-014: Use protected internal reporting and grievance channels to report retaliation, complaint suppression, record tampering, or obstruction of remedial action; document concerns, protect reporters from retaliation, and escalate substantiated cases for investigation and remedy.</x:t>
  </x:si>
  <x:si>
    <x:t xml:space="preserve">RES-015: Use the company’s compliance process to review and escalate retaliation risks, complaint-handling failures, and suppression of findings or records; require documented case handling, non-retaliation safeguards, and corrective action where reports are blocked, altered, or ignored.</x:t>
  </x:si>
  <x:si>
    <x:t xml:space="preserve">FC-028: UK construction blacklisting / The Consulting Association scandal</x:t>
  </x:si>
  <x:si>
    <x:t xml:space="preserve">RES-016: Investigate suspected bribery, obstruction, records tampering, witness interference, or other interference affecting investigations, dispute resolution, or enforcement; preserve records, document contacts and requests, and use a clear evidence-handling and reporting protocol.</x:t>
  </x:si>
  <x:si>
    <x:t xml:space="preserve">RES-007: Require conflict-of-interest declarations and documented conflict management for investigators, advisers, and decision-makers involved in investigations, dispute resolution, or enforcement; exclude conflicted parties until conflicts are resolved and recorded.</x:t>
  </x:si>
  <x:si>
    <x:t xml:space="preserve">Source note: Risk selection and risk-specific choices are linked to Risk Screening. Supporting-tool dropdowns use Complete_Risk Mapping and Gap screening-Final for LINE.xlsx — Master Risk Mapping, Companies records (Risk-Specific Resource Application; Good Practice 1–2 names; Failure Cases 1–2 names).</x:t>
  </x:si>
  <x:si>
    <x:t xml:space="preserve">RESULTS &amp; ACTION PLAN</x:t>
  </x:si>
  <x:si>
    <x:t xml:space="preserve">Selected action rows</x:t>
  </x:si>
  <x:si>
    <x:t xml:space="preserve">Owner required</x:t>
  </x:si>
  <x:si>
    <x:t xml:space="preserve">Owner warning</x:t>
  </x:si>
  <x:si>
    <x:t xml:space="preserve">Record Yes, No or Not yet due for the original decision point. Enter the owner, due date, status and evidence independently. For Due Date, choose Type a due date (dd-mmm-yyyy) and replace it with a date, or choose the closed-window option. Use Follow-up / Remarks for dated updates and next steps.</x:t>
  </x:si>
  <x:si>
    <x:t xml:space="preserve">Not applicable confirmed in both fields</x:t>
  </x:si>
  <x:si>
    <x:t xml:space="preserve">Deadline required</x:t>
  </x:si>
  <x:si>
    <x:t xml:space="preserve">ASSESSMENT &amp; ACTION SUMMARY</x:t>
  </x:si>
  <x:si>
    <x:t xml:space="preserve">DECISION STATUS</x:t>
  </x:si>
  <x:si>
    <x:t xml:space="preserve">Reporting date</x:t>
  </x:si>
  <x:si>
    <x:t xml:space="preserve">Applicable action rows</x:t>
  </x:si>
  <x:si>
    <x:t xml:space="preserve">After-the-fact review needs scheduling</x:t>
  </x:si>
  <x:si>
    <x:t xml:space="preserve">RESPONSE STRATEGY</x:t>
  </x:si>
  <x:si>
    <x:t xml:space="preserve">ASSESSMENT COMPLETE</x:t>
  </x:si>
  <x:si>
    <x:t xml:space="preserve">ACTIONS COMPLETED &amp; VERIFIED</x:t>
  </x:si>
  <x:si>
    <x:t xml:space="preserve">MISSED AT DECISION POINT /
OVERDUE CURRENT ACTIONS</x:t>
  </x:si>
  <x:si>
    <x:t xml:space="preserve">Completed and verified</x:t>
  </x:si>
  <x:si>
    <x:t xml:space="preserve">Status required</x:t>
  </x:si>
  <x:si>
    <x:t xml:space="preserve">Missed at decision point</x:t>
  </x:si>
  <x:si>
    <x:t xml:space="preserve">Completion awaiting verification</x:t>
  </x:si>
  <x:si>
    <x:t xml:space="preserve">Overdue current actions</x:t>
  </x:si>
  <x:si>
    <x:t xml:space="preserve">N/A confirmation required</x:t>
  </x:si>
  <x:si>
    <x:t xml:space="preserve">Completed and verified share</x:t>
  </x:si>
  <x:si>
    <x:t xml:space="preserve">Invalid due date</x:t>
  </x:si>
  <x:si>
    <x:t xml:space="preserve">Risk identification</x:t>
  </x:si>
  <x:si>
    <x:t xml:space="preserve">Priority Risk</x:t>
  </x:si>
  <x:si>
    <x:t xml:space="preserve">Score / Band</x:t>
  </x:si>
  <x:si>
    <x:t xml:space="preserve">Decision point / Response Strategy</x:t>
  </x:si>
  <x:si>
    <x:t xml:space="preserve">Mitigation Action</x:t>
  </x:si>
  <x:si>
    <x:t xml:space="preserve">Action Taken at
the Decision Point</x:t>
  </x:si>
  <x:si>
    <x:t xml:space="preserve">Action Owner</x:t>
  </x:si>
  <x:si>
    <x:t xml:space="preserve">Due Date</x:t>
  </x:si>
  <x:si>
    <x:t xml:space="preserve">Action Status</x:t>
  </x:si>
  <x:si>
    <x:t xml:space="preserve">Evidence / Verification</x:t>
  </x:si>
  <x:si>
    <x:t xml:space="preserve">Follow-up / Remarks</x:t>
  </x:si>
  <x:si>
    <x:t xml:space="preserve">PROJECT RISK MAP / HEATMAP</x:t>
  </x:si>
  <x:si>
    <x:t xml:space="preserve">SELECTED RISKS</x:t>
  </x:si>
  <x:si>
    <x:t xml:space="preserve">ASSESSED RISKS</x:t>
  </x:si>
  <x:si>
    <x:t xml:space="preserve">HIGH / CRITICAL</x:t>
  </x:si>
  <x:si>
    <x:t xml:space="preserve">Priority key</x:t>
  </x:si>
  <x:si>
    <x:t xml:space="preserve">ID</x:t>
  </x:si>
  <x:si>
    <x:t xml:space="preserve">Risk</x:t>
  </x:si>
  <x:si>
    <x:t xml:space="preserve">Gate</x:t>
  </x:si>
  <x:si>
    <x:t xml:space="preserve">PROJECT RISK MAP</x:t>
  </x:si>
  <x:si>
    <x:t xml:space="preserve">RISK DISTRIBUTION</x:t>
  </x:si>
  <x:si>
    <x:t xml:space="preserve">P ↓ / I →</x:t>
  </x:si>
  <x:si>
    <x:t xml:space="preserve">Low 1–4
0 risks</x:t>
  </x:si>
  <x:si>
    <x:t xml:space="preserve">How to read the map: multiply Probability by Impact to calculate each risk score. Record Confidence separately to show how certain you are about the assessment.</x:t>
  </x:si>
  <x:si>
    <x:t xml:space="preserve">PHASE COVERAGE</x:t>
  </x:si>
  <x:si>
    <x:t xml:space="preserve">Selected</x:t>
  </x:si>
  <x:si>
    <x:t xml:space="preserve">Assessed</x:t>
  </x:si>
  <x:si>
    <x:t xml:space="preserve">High / Critical</x:t>
  </x:si>
  <x:si>
    <x:t xml:space="preserve">TOP PRIORITY RISKS — SUMMARY ONLY</x:t>
  </x:si>
  <x:si>
    <x:t xml:space="preserve">Priority risk</x:t>
  </x:si>
  <x:si>
    <x:t xml:space="preserve">Gate / Response Strategy</x:t>
  </x:si>
  <x:si>
    <x:t xml:space="preserve">Missed = No at the original decision point. Overdue = a dated current action is unfinished after its deadline, regardless of Yes/No. Counts may overlap. Completion requires Completed + Verified. Blank, instruction-only or closed-window dates need scheduling. Record updates and evidence references in the Action Plan’s Follow-up / Remarks column.</x:t>
  </x:si>
</x:sst>
</file>

<file path=xl/styles.xml><?xml version="1.0" encoding="utf-8"?>
<x:styleSheet xmlns:x="http://schemas.openxmlformats.org/spreadsheetml/2006/main">
  <x:numFmts count="5">
    <x:numFmt numFmtId="164" formatCode="yyyy\-mm\-dd"/>
    <x:numFmt numFmtId="165" formatCode="&quot;US$&quot;#,##0,,&quot; million&quot;"/>
    <x:numFmt numFmtId="166" formatCode="dd\-mmm\-yyyy"/>
    <x:numFmt numFmtId="167" formatCode=";;;"/>
    <x:numFmt numFmtId="200" formatCode="dd-mmm-yyyy"/>
  </x:numFmts>
  <x:fonts count="67">
    <x:font>
      <x:sz val="11"/>
      <x:name val="Carlito"/>
    </x:font>
    <x:font>
      <x:b/>
      <x:sz val="20"/>
      <x:color rgb="FFFFFFFF"/>
      <x:name val="Arial"/>
    </x:font>
    <x:font>
      <x:b/>
      <x:sz val="9"/>
      <x:color rgb="FFFFFFFF"/>
      <x:name val="Arial"/>
    </x:font>
    <x:font>
      <x:b/>
      <x:sz val="11"/>
      <x:color rgb="FFFFFFFF"/>
      <x:name val="Arial"/>
    </x:font>
    <x:font>
      <x:sz val="10"/>
      <x:color rgb="FF333333"/>
      <x:name val="Arial"/>
    </x:font>
    <x:font>
      <x:b/>
      <x:sz val="10"/>
      <x:color rgb="FF1F4E78"/>
      <x:name val="Arial"/>
    </x:font>
    <x:font>
      <x:b/>
      <x:sz val="15"/>
      <x:color rgb="FFFFFFFF"/>
      <x:name val="Arial"/>
    </x:font>
    <x:font>
      <x:sz val="9"/>
      <x:color rgb="FF333333"/>
      <x:name val="Arial"/>
    </x:font>
    <x:font>
      <x:b/>
      <x:sz val="9"/>
      <x:color rgb="FF1F4E78"/>
      <x:name val="Arial"/>
    </x:font>
    <x:font>
      <x:b/>
      <x:sz val="9"/>
      <x:color rgb="FF666666"/>
      <x:name val="Arial"/>
    </x:font>
    <x:font>
      <x:i/>
      <x:sz val="8"/>
      <x:color rgb="FF666666"/>
      <x:name val="Arial"/>
    </x:font>
    <x:font>
      <x:b/>
      <x:sz val="10"/>
      <x:color rgb="FFFFFFFF"/>
      <x:name val="Arial"/>
    </x:font>
    <x:font>
      <x:sz val="12"/>
      <x:color rgb="FF595959"/>
      <x:name val="Arial"/>
    </x:font>
    <x:font>
      <x:sz val="9"/>
      <x:color rgb="FF404040"/>
      <x:name val="Arial"/>
    </x:font>
    <x:font>
      <x:sz val="8"/>
      <x:color rgb="FFFFFFFF"/>
      <x:name val="Carlito"/>
    </x:font>
    <x:font>
      <x:sz val="9"/>
      <x:color rgb="FF1F2937"/>
      <x:name val="Arial"/>
    </x:font>
    <x:font>
      <x:b/>
      <x:sz val="10"/>
      <x:color rgb="FF333333"/>
      <x:name val="Arial"/>
    </x:font>
    <x:font>
      <x:i/>
      <x:sz val="9"/>
      <x:color rgb="FF666666"/>
      <x:name val="Arial"/>
    </x:font>
    <x:font>
      <x:b/>
      <x:sz val="9"/>
      <x:color rgb="FF375623"/>
      <x:name val="Arial"/>
    </x:font>
    <x:font>
      <x:b/>
      <x:sz val="9"/>
      <x:color rgb="FF777777"/>
      <x:name val="Arial"/>
    </x:font>
    <x:font>
      <x:b/>
      <x:sz val="10"/>
      <x:color rgb="FF404040"/>
      <x:name val="Arial"/>
    </x:font>
    <x:font>
      <x:sz val="1"/>
      <x:color rgb="FFFFFFFF"/>
      <x:name val="Carlito"/>
    </x:font>
    <x:font>
      <x:b/>
      <x:sz val="18"/>
      <x:color rgb="FFFFFFFF"/>
      <x:name val="Arial"/>
    </x:font>
    <x:font>
      <x:sz val="9"/>
      <x:color rgb="FF1F4E78"/>
      <x:name val="Arial"/>
    </x:font>
    <x:font>
      <x:sz val="11"/>
      <x:name val="Carlito"/>
    </x:font>
    <x:font>
      <x:b/>
      <x:sz val="9"/>
      <x:color rgb="FFFFFFFF"/>
      <x:name val="Arial"/>
    </x:font>
    <x:font>
      <x:b/>
      <x:sz val="18"/>
      <x:color rgb="FF7F6000"/>
      <x:name val="Arial"/>
    </x:font>
    <x:font>
      <x:b/>
      <x:sz val="18"/>
      <x:color rgb="FF385723"/>
      <x:name val="Arial"/>
    </x:font>
    <x:font>
      <x:sz val="11"/>
      <x:color rgb="FF333333"/>
      <x:name val="Carlito"/>
    </x:font>
    <x:font>
      <x:b/>
      <x:sz val="11"/>
      <x:color rgb="FFFFFFFF"/>
      <x:name val="Carlito"/>
    </x:font>
    <x:font>
      <x:b/>
      <x:sz val="11"/>
      <x:color rgb="FF7F6000"/>
      <x:name val="Carlito"/>
    </x:font>
    <x:font>
      <x:b/>
      <x:sz val="11"/>
      <x:color rgb="FF1F4E78"/>
      <x:name val="Carlito"/>
    </x:font>
    <x:font>
      <x:b/>
      <x:sz val="11"/>
      <x:color rgb="FF9C0006"/>
      <x:name val="Carlito"/>
    </x:font>
    <x:font>
      <x:b/>
      <x:sz val="11"/>
      <x:color rgb="FF385723"/>
      <x:name val="Carlito"/>
    </x:font>
    <x:font>
      <x:i/>
      <x:sz val="11"/>
      <x:color rgb="FF666666"/>
      <x:name val="Carlito"/>
    </x:font>
    <x:font>
      <x:sz val="1"/>
      <x:color rgb="FFFFFFFF"/>
      <x:name val="Carlito"/>
    </x:font>
    <x:font>
      <x:sz val="8"/>
      <x:name val="Arial"/>
    </x:font>
    <x:font>
      <x:b/>
      <x:sz val="11"/>
      <x:color theme="0"/>
      <x:name val="Carlito"/>
    </x:font>
    <x:font>
      <x:b/>
      <x:sz val="9"/>
      <x:color rgb="FFFFFFFF"/>
      <x:name val="Arial"/>
    </x:font>
    <x:font>
      <x:b/>
      <x:sz val="11"/>
      <x:color rgb="FFFFFFFF"/>
      <x:name val="Arial"/>
    </x:font>
    <x:font>
      <x:b/>
      <x:sz val="9"/>
      <x:color rgb="FF203548"/>
      <x:name val="Arial"/>
    </x:font>
    <x:font>
      <x:sz val="8"/>
      <x:color rgb="FF203548"/>
      <x:name val="Arial"/>
    </x:font>
    <x:font>
      <x:sz val="1"/>
      <x:color rgb="FFFFFFFF"/>
      <x:name val="Carlito"/>
    </x:font>
    <x:font>
      <x:b/>
      <x:sz val="18"/>
      <x:color rgb="FF7F6000"/>
      <x:name val="Arial"/>
    </x:font>
    <x:font>
      <x:b/>
      <x:sz val="11"/>
      <x:color rgb="FFFFFFFF"/>
      <x:name val="Carlito"/>
    </x:font>
    <x:font>
      <x:b/>
      <x:sz val="11"/>
      <x:color rgb="FF1F4E78"/>
      <x:name val="Carlito"/>
    </x:font>
    <x:font>
      <x:sz val="10"/>
      <x:color rgb="FF1F4E78"/>
      <x:name val="Arial"/>
    </x:font>
    <x:font>
      <x:sz val="14"/>
      <x:name val="Carlito"/>
    </x:font>
    <x:font>
      <x:b/>
      <x:sz val="9"/>
      <x:color rgb="FFFFFFFF"/>
      <x:name val="Arial"/>
    </x:font>
    <x:font>
      <x:sz val="8"/>
      <x:color rgb="FF203548"/>
      <x:name val="Arial"/>
    </x:font>
    <x:font>
      <x:sz val="1"/>
      <x:color rgb="FFFFFFFF"/>
      <x:name val="Carlito"/>
    </x:font>
    <x:font>
      <x:b/>
      <x:sz val="21"/>
      <x:color rgb="FFFFFFFF"/>
      <x:name val="Arial"/>
    </x:font>
    <x:font>
      <x:b/>
      <x:sz val="9"/>
      <x:color rgb="FFFFFFFF"/>
      <x:name val="Arial"/>
    </x:font>
    <x:font>
      <x:b/>
      <x:sz val="14"/>
      <x:color rgb="FF385723"/>
      <x:name val="Arial"/>
    </x:font>
    <x:font>
      <x:b/>
      <x:sz val="11"/>
      <x:color rgb="FFFFFFFF"/>
      <x:name val="Arial"/>
    </x:font>
    <x:font>
      <x:sz val="9"/>
      <x:color rgb="FF203548"/>
      <x:name val="Arial"/>
    </x:font>
    <x:font>
      <x:i/>
      <x:sz val="11"/>
      <x:color rgb="FF666666"/>
      <x:name val="Carlito"/>
    </x:font>
    <x:font>
      <x:sz val="11"/>
      <x:name val="Carlito"/>
    </x:font>
    <x:font>
      <x:sz val="11"/>
      <x:color rgb="FFFFFFFF"/>
      <x:name val="Carlito"/>
    </x:font>
    <x:font>
      <x:sz val="11"/>
      <x:color rgb="FF333333"/>
      <x:name val="Carlito"/>
    </x:font>
    <x:font>
      <x:sz val="10"/>
      <x:color rgb="FF333333"/>
      <x:name val="Arial"/>
    </x:font>
    <x:font>
      <x:b/>
      <x:sz val="9"/>
      <x:color rgb="FF1F4E78"/>
      <x:name val="Arial"/>
    </x:font>
    <x:font>
      <x:b/>
      <x:sz val="9"/>
      <x:color theme="0"/>
      <x:name val="Arial"/>
    </x:font>
    <x:font>
      <x:b/>
      <x:sz val="10"/>
      <x:color rgb="FF1F4E78"/>
      <x:name val="Arial"/>
    </x:font>
    <x:font>
      <x:sz val="9"/>
      <x:color rgb="FF333333"/>
      <x:name val="Arial"/>
    </x:font>
    <x:font>
      <x:sz val="9"/>
      <x:color theme="1"/>
      <x:name val="Arial"/>
    </x:font>
    <x:font>
      <x:sz val="8"/>
      <x:color rgb="FF404040"/>
      <x:name val="Arial"/>
    </x:font>
  </x:fonts>
  <x:fills count="58">
    <x:fill>
      <x:patternFill patternType="none"/>
    </x:fill>
    <x:fill>
      <x:patternFill patternType="gray125"/>
    </x:fill>
    <x:fill>
      <x:patternFill patternType="solid">
        <x:fgColor rgb="FFEEF3F8"/>
      </x:patternFill>
    </x:fill>
    <x:fill>
      <x:patternFill patternType="solid">
        <x:fgColor rgb="FFFFF2CC"/>
      </x:patternFill>
    </x:fill>
    <x:fill>
      <x:patternFill patternType="solid">
        <x:fgColor rgb="FFE7E6E6"/>
      </x:patternFill>
    </x:fill>
    <x:fill>
      <x:patternFill patternType="solid">
        <x:fgColor rgb="FFF4F7FB"/>
      </x:patternFill>
    </x:fill>
    <x:fill>
      <x:patternFill patternType="solid">
        <x:fgColor rgb="FFFFF2CC"/>
      </x:patternFill>
    </x:fill>
    <x:fill>
      <x:patternFill patternType="solid">
        <x:fgColor rgb="FFFFF2CC"/>
      </x:patternFill>
    </x:fill>
    <x:fill>
      <x:patternFill patternType="solid">
        <x:fgColor rgb="FFDDEBF7"/>
      </x:patternFill>
    </x:fill>
    <x:fill>
      <x:patternFill patternType="solid">
        <x:fgColor rgb="FFEEF3F8"/>
      </x:patternFill>
    </x:fill>
    <x:fill>
      <x:patternFill patternType="solid">
        <x:fgColor rgb="FFC6E0B4"/>
      </x:patternFill>
    </x:fill>
    <x:fill>
      <x:patternFill patternType="solid">
        <x:fgColor rgb="FF2F8F83"/>
      </x:patternFill>
    </x:fill>
    <x:fill>
      <x:patternFill patternType="solid">
        <x:fgColor rgb="FFE7E6E6"/>
      </x:patternFill>
    </x:fill>
    <x:fill>
      <x:patternFill patternType="solid">
        <x:fgColor rgb="FFD9EAF7"/>
      </x:patternFill>
    </x:fill>
    <x:fill>
      <x:patternFill patternType="solid">
        <x:fgColor rgb="FFD9EAF7"/>
      </x:patternFill>
    </x:fill>
    <x:fill>
      <x:patternFill patternType="solid">
        <x:fgColor rgb="FFFFF2CC"/>
      </x:patternFill>
    </x:fill>
    <x:fill>
      <x:patternFill patternType="solid">
        <x:fgColor rgb="FFFFFFFF"/>
      </x:patternFill>
    </x:fill>
    <x:fill>
      <x:patternFill patternType="solid">
        <x:fgColor rgb="FFEDF3F8"/>
      </x:patternFill>
    </x:fill>
    <x:fill>
      <x:patternFill patternType="solid">
        <x:fgColor rgb="FFDDEBF7"/>
      </x:patternFill>
    </x:fill>
    <x:fill>
      <x:patternFill patternType="none"/>
    </x:fill>
    <x:fill>
      <x:patternFill patternType="solid">
        <x:fgColor rgb="FFEEF3F8"/>
      </x:patternFill>
    </x:fill>
    <x:fill>
      <x:patternFill patternType="solid">
        <x:fgColor rgb="FFC6E0B4"/>
      </x:patternFill>
    </x:fill>
    <x:fill>
      <x:patternFill patternType="solid">
        <x:fgColor rgb="FFF4B183"/>
      </x:patternFill>
    </x:fill>
    <x:fill>
      <x:patternFill patternType="solid">
        <x:fgColor rgb="FFFFE699"/>
      </x:patternFill>
    </x:fill>
    <x:fill>
      <x:patternFill patternType="solid">
        <x:fgColor rgb="FFFFFFFF"/>
      </x:patternFill>
    </x:fill>
    <x:fill>
      <x:patternFill patternType="solid">
        <x:fgColor rgb="FFFFFFFF"/>
      </x:patternFill>
    </x:fill>
    <x:fill>
      <x:patternFill patternType="solid">
        <x:fgColor rgb="FFFFE699"/>
      </x:patternFill>
    </x:fill>
    <x:fill>
      <x:patternFill patternType="solid">
        <x:fgColor rgb="FFD9EAF7"/>
      </x:patternFill>
    </x:fill>
    <x:fill>
      <x:patternFill patternType="solid">
        <x:fgColor rgb="FFF4B183"/>
      </x:patternFill>
    </x:fill>
    <x:fill>
      <x:patternFill patternType="solid">
        <x:fgColor rgb="FFF4CCCC"/>
      </x:patternFill>
    </x:fill>
    <x:fill>
      <x:patternFill patternType="solid">
        <x:fgColor rgb="FFC6E0B4"/>
      </x:patternFill>
    </x:fill>
    <x:fill>
      <x:patternFill patternType="solid">
        <x:fgColor rgb="FFEEF3F8"/>
      </x:patternFill>
    </x:fill>
    <x:fill>
      <x:patternFill patternType="solid">
        <x:fgColor rgb="FFFFFFFF"/>
      </x:patternFill>
    </x:fill>
    <x:fill>
      <x:patternFill patternType="solid">
        <x:fgColor rgb="FFFFFFFF"/>
      </x:patternFill>
    </x:fill>
    <x:fill>
      <x:patternFill patternType="solid">
        <x:fgColor rgb="FFFFF2CC"/>
      </x:patternFill>
    </x:fill>
    <x:fill>
      <x:patternFill patternType="solid">
        <x:fgColor rgb="FF61A8BD"/>
      </x:patternFill>
    </x:fill>
    <x:fill>
      <x:patternFill patternType="solid">
        <x:fgColor rgb="FF628EA0"/>
      </x:patternFill>
    </x:fill>
    <x:fill>
      <x:patternFill patternType="solid">
        <x:fgColor rgb="FF628EA0"/>
      </x:patternFill>
    </x:fill>
    <x:fill>
      <x:patternFill patternType="solid">
        <x:fgColor rgb="FF61A8BD"/>
      </x:patternFill>
    </x:fill>
    <x:fill>
      <x:patternFill patternType="solid">
        <x:fgColor rgb="FFFFF2CC"/>
      </x:patternFill>
    </x:fill>
    <x:fill>
      <x:patternFill patternType="solid">
        <x:fgColor rgb="FFFFFFFF"/>
      </x:patternFill>
    </x:fill>
    <x:fill>
      <x:patternFill patternType="solid">
        <x:fgColor rgb="FFFFE699"/>
      </x:patternFill>
    </x:fill>
    <x:fill>
      <x:patternFill patternType="solid">
        <x:fgColor rgb="FFF0F5F9"/>
      </x:patternFill>
    </x:fill>
    <x:fill>
      <x:patternFill patternType="solid">
        <x:fgColor rgb="FFD9EAF7"/>
      </x:patternFill>
    </x:fill>
    <x:fill>
      <x:patternFill patternType="none"/>
    </x:fill>
    <x:fill>
      <x:patternFill patternType="solid">
        <x:fgColor rgb="FF61A8BD"/>
      </x:patternFill>
    </x:fill>
    <x:fill>
      <x:patternFill patternType="solid">
        <x:fgColor rgb="FFFFF2CC"/>
      </x:patternFill>
    </x:fill>
    <x:fill>
      <x:patternFill patternType="solid">
        <x:fgColor rgb="FFFFFFFF"/>
      </x:patternFill>
    </x:fill>
    <x:fill>
      <x:patternFill patternType="solid">
        <x:fgColor rgb="FF628EA0"/>
      </x:patternFill>
    </x:fill>
    <x:fill>
      <x:patternFill patternType="solid">
        <x:fgColor rgb="FF628EA0"/>
      </x:patternFill>
    </x:fill>
    <x:fill>
      <x:patternFill patternType="solid">
        <x:fgColor rgb="FF61A8BD"/>
      </x:patternFill>
    </x:fill>
    <x:fill>
      <x:patternFill patternType="solid">
        <x:fgColor rgb="FFC6E0B4"/>
      </x:patternFill>
    </x:fill>
    <x:fill>
      <x:patternFill patternType="solid">
        <x:fgColor rgb="FFF0F5F9"/>
      </x:patternFill>
    </x:fill>
    <x:fill>
      <x:patternFill patternType="solid">
        <x:fgColor rgb="FFEEF3F8"/>
      </x:patternFill>
    </x:fill>
    <x:fill>
      <x:patternFill patternType="none"/>
    </x:fill>
    <x:fill>
      <x:patternFill patternType="solid">
        <x:fgColor rgb="FFFFFFFF"/>
      </x:patternFill>
    </x:fill>
    <x:fill>
      <x:patternFill patternType="solid">
        <x:fgColor rgb="FFD8D8CD"/>
      </x:patternFill>
    </x:fill>
    <x:fill>
      <x:patternFill patternType="solid">
        <x:fgColor rgb="FFF7F7F7"/>
      </x:patternFill>
    </x:fill>
  </x:fills>
  <x:borders count="56">
    <x:border/>
    <x:border>
      <x:left style="thin">
        <x:color rgb="FFA9C4E2"/>
      </x:left>
      <x:top style="thin">
        <x:color rgb="FFA9C4E2"/>
      </x:top>
      <x:bottom style="thin">
        <x:color rgb="FFA9C4E2"/>
      </x:bottom>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B4C6E7"/>
      </x:left>
      <x:right style="thin">
        <x:color rgb="FFB4C6E7"/>
      </x:right>
      <x:top style="thin">
        <x:color rgb="FFB4C6E7"/>
      </x:top>
      <x:bottom style="thin">
        <x:color rgb="FFB4C6E7"/>
      </x:bottom>
    </x:border>
    <x:border>
      <x:left style="thin">
        <x:color rgb="FFA9C4E2"/>
      </x:left>
      <x:right style="thin">
        <x:color rgb="FFA9C4E2"/>
      </x:right>
    </x:border>
    <x:border>
      <x:left style="thin">
        <x:color rgb="FFA9C4E2"/>
      </x:left>
      <x:right style="thin">
        <x:color rgb="FFA9C4E2"/>
      </x:right>
      <x:bottom style="thin">
        <x:color rgb="FFA9C4E2"/>
      </x:bottom>
    </x:border>
    <x:border>
      <x:left style="thin">
        <x:color indexed="64"/>
      </x:left>
      <x:right style="thin">
        <x:color indexed="64"/>
      </x:right>
      <x:top style="thin">
        <x:color indexed="64"/>
      </x:top>
      <x:bottom style="thin">
        <x:color indexed="64"/>
      </x:bottom>
    </x:border>
    <x:border/>
    <x:border/>
    <x:border/>
    <x:border>
      <x:left style="thin">
        <x:color rgb="FF9DC3E6"/>
      </x:left>
      <x:top style="thin">
        <x:color rgb="FF9DC3E6"/>
      </x:top>
      <x:bottom style="thin">
        <x:color rgb="FF9DC3E6"/>
      </x:bottom>
    </x:border>
    <x:border>
      <x:top style="thin">
        <x:color rgb="FF9DC3E6"/>
      </x:top>
      <x:bottom style="thin">
        <x:color rgb="FF9DC3E6"/>
      </x:bottom>
    </x:border>
    <x:border>
      <x:right style="thin">
        <x:color rgb="FF9DC3E6"/>
      </x:right>
      <x:top style="thin">
        <x:color rgb="FF9DC3E6"/>
      </x:top>
      <x:bottom style="thin">
        <x:color rgb="FF9DC3E6"/>
      </x:bottom>
    </x:border>
    <x:border>
      <x:left style="thin">
        <x:color rgb="FF9DC3E6"/>
      </x:left>
      <x:right style="thin">
        <x:color rgb="FF9DC3E6"/>
      </x:right>
      <x:top style="thin">
        <x:color rgb="FF9DC3E6"/>
      </x:top>
      <x:bottom style="thin">
        <x:color rgb="FF9DC3E6"/>
      </x:bottom>
    </x:border>
    <x:border/>
    <x:border>
      <x:left style="thin">
        <x:color rgb="FFA9C4E2"/>
      </x:left>
      <x:top style="thin">
        <x:color rgb="FFA9C4E2"/>
      </x:top>
      <x:bottom style="thin">
        <x:color rgb="FFA9C4E2"/>
      </x:bottom>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A9C4E2"/>
      </x:left>
      <x:right style="thin">
        <x:color rgb="FFA9C4E2"/>
      </x:right>
      <x:bottom style="thin">
        <x:color rgb="FFA9C4E2"/>
      </x:bottom>
    </x:border>
    <x:border>
      <x:left style="thin">
        <x:color rgb="FFA9C4E2"/>
      </x:left>
      <x:top style="thin">
        <x:color rgb="FFA9C4E2"/>
      </x:top>
    </x:border>
    <x:border>
      <x:top style="thin">
        <x:color rgb="FFA9C4E2"/>
      </x:top>
    </x:border>
    <x:border>
      <x:right style="thin">
        <x:color rgb="FFA9C4E2"/>
      </x:right>
      <x:top style="thin">
        <x:color rgb="FFA9C4E2"/>
      </x:top>
    </x:border>
    <x:border>
      <x:left style="thin">
        <x:color rgb="FFA9C4E2"/>
      </x:left>
      <x:bottom style="thin">
        <x:color rgb="FFA9C4E2"/>
      </x:bottom>
    </x:border>
    <x:border>
      <x:bottom style="thin">
        <x:color rgb="FFA9C4E2"/>
      </x:bottom>
    </x:border>
    <x:border>
      <x:right style="thin">
        <x:color rgb="FFA9C4E2"/>
      </x:right>
      <x:bottom style="thin">
        <x:color rgb="FFA9C4E2"/>
      </x:bottom>
    </x:border>
    <x:border>
      <x:left style="thin">
        <x:color indexed="64"/>
      </x:left>
      <x:right style="thin">
        <x:color indexed="64"/>
      </x:right>
      <x:top style="thin">
        <x:color indexed="64"/>
      </x:top>
      <x:bottom style="thin">
        <x:color indexed="64"/>
      </x:bottom>
    </x:border>
    <x:border/>
    <x:border>
      <x:left style="thin">
        <x:color rgb="FFA9C4E2"/>
      </x:left>
      <x:top style="thin">
        <x:color rgb="FFA9C4E2"/>
      </x:top>
      <x:bottom style="thin">
        <x:color rgb="FFA9C4E2"/>
      </x:bottom>
    </x:border>
    <x:border>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9CC2E5"/>
      </x:left>
      <x:right style="thin">
        <x:color rgb="FF9CC2E5"/>
      </x:right>
      <x:top style="thin">
        <x:color rgb="FF9CC2E5"/>
      </x:top>
      <x:bottom style="thin">
        <x:color rgb="FF9CC2E5"/>
      </x:bottom>
    </x:border>
    <x:border>
      <x:left style="thin">
        <x:color rgb="FF9CC2E5"/>
      </x:left>
      <x:right style="medium">
        <x:color rgb="FF2F5597"/>
      </x:right>
      <x:top style="thin">
        <x:color rgb="FF9CC2E5"/>
      </x:top>
      <x:bottom style="thin">
        <x:color rgb="FF9CC2E5"/>
      </x:bottom>
    </x:border>
    <x:border/>
    <x:border>
      <x:left style="thin">
        <x:color rgb="FFA9C4E2"/>
      </x:left>
      <x:right style="thin">
        <x:color rgb="FFA9C4E2"/>
      </x:right>
      <x:top style="thin">
        <x:color rgb="FFA9C4E2"/>
      </x:top>
      <x:bottom style="thin">
        <x:color rgb="FFA9C4E2"/>
      </x:bottom>
    </x:border>
    <x:border>
      <x:left style="thin">
        <x:color rgb="FF9CC2E5"/>
      </x:left>
      <x:right style="thin">
        <x:color rgb="FF9CC2E5"/>
      </x:right>
      <x:top style="thin">
        <x:color rgb="FF9CC2E5"/>
      </x:top>
      <x:bottom style="thin">
        <x:color rgb="FF9CC2E5"/>
      </x:bottom>
    </x:border>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A9C4E2"/>
      </x:left>
      <x:top style="thin">
        <x:color rgb="FFA9C4E2"/>
      </x:top>
      <x:bottom style="thin">
        <x:color rgb="FFA9C4E2"/>
      </x:bottom>
    </x:border>
    <x:border>
      <x:top style="thin">
        <x:color rgb="FFA9C4E2"/>
      </x:top>
      <x:bottom style="thin">
        <x:color rgb="FFA9C4E2"/>
      </x:bottom>
    </x:border>
    <x:border>
      <x:right style="thin">
        <x:color rgb="FFA9C4E2"/>
      </x:right>
      <x:top style="thin">
        <x:color rgb="FFA9C4E2"/>
      </x:top>
      <x:bottom style="thin">
        <x:color rgb="FFA9C4E2"/>
      </x:bottom>
    </x:border>
    <x:border/>
    <x:border>
      <x:left style="thin">
        <x:color rgb="FFA9C4E2"/>
      </x:left>
      <x:right style="thin">
        <x:color rgb="FFA9C4E2"/>
      </x:right>
      <x:top style="thin">
        <x:color rgb="FFA9C4E2"/>
      </x:top>
    </x:border>
    <x:border>
      <x:left style="thin">
        <x:color rgb="FFA9C4E2"/>
      </x:left>
      <x:top style="thin">
        <x:color rgb="FFA9C4E2"/>
      </x:top>
    </x:border>
    <x:border>
      <x:right style="thin">
        <x:color rgb="FFA9C4E2"/>
      </x:right>
      <x:top style="thin">
        <x:color rgb="FFA9C4E2"/>
      </x:top>
    </x:border>
    <x:border>
      <x:left style="thin">
        <x:color indexed="64"/>
      </x:left>
      <x:right style="thin">
        <x:color indexed="64"/>
      </x:right>
      <x:top style="thin">
        <x:color indexed="64"/>
      </x:top>
      <x:bottom style="thin">
        <x:color indexed="64"/>
      </x:bottom>
    </x:border>
    <x:border>
      <x:right style="thin">
        <x:color rgb="FF9CC2E5"/>
      </x:right>
      <x:top style="thin">
        <x:color rgb="FF9CC2E5"/>
      </x:top>
      <x:bottom style="thin">
        <x:color rgb="FF9CC2E5"/>
      </x:bottom>
    </x:border>
    <x:border>
      <x:left style="thin">
        <x:color indexed="64"/>
      </x:left>
      <x:right style="thin">
        <x:color indexed="64"/>
      </x:right>
      <x:top style="thin">
        <x:color indexed="64"/>
      </x:top>
    </x:border>
    <x:border>
      <x:right style="thin">
        <x:color rgb="FF9CC2E5"/>
      </x:right>
      <x:top style="thin">
        <x:color rgb="FF9CC2E5"/>
      </x:top>
    </x:border>
    <x:border>
      <x:left style="thin">
        <x:color rgb="FF9CC2E5"/>
      </x:left>
      <x:right style="thin">
        <x:color rgb="FF9CC2E5"/>
      </x:right>
      <x:top style="thin">
        <x:color rgb="FF9CC2E5"/>
      </x:top>
    </x:border>
    <x:border>
      <x:left style="thin">
        <x:color rgb="FF9CC2E5"/>
      </x:left>
      <x:right style="medium">
        <x:color rgb="FF2F5597"/>
      </x:right>
      <x:top style="thin">
        <x:color rgb="FF9CC2E5"/>
      </x:top>
    </x:border>
    <x:border>
      <x:left style="thin">
        <x:color rgb="FF9DC3E6"/>
      </x:left>
      <x:right style="thin">
        <x:color rgb="FF9DC3E6"/>
      </x:right>
      <x:bottom style="thin">
        <x:color rgb="FF9DC3E6"/>
      </x:bottom>
    </x:border>
  </x:borders>
  <x:cellStyleXfs count="6">
    <x:xf numFmtId="0" fontId="0" fillId="0" borderId="0"/>
    <x:xf numFmtId="0" fontId="7" fillId="2" borderId="4" xfId="0" applyNumberFormat="1" applyFont="1" applyFill="1" applyBorder="1" applyAlignment="1">
      <x:alignment horizontal="left" vertical="center" wrapText="1"/>
    </x:xf>
    <x:xf numFmtId="0" fontId="7" fillId="4" borderId="4" xfId="0" applyNumberFormat="1" applyFont="1" applyFill="1" applyBorder="1" applyAlignment="1">
      <x:alignment horizontal="center" vertical="center" wrapText="1"/>
    </x:xf>
    <x:xf numFmtId="0" fontId="14" fillId="0" borderId="0" xfId="0" applyNumberFormat="1" applyFont="1" applyFill="1" applyBorder="1"/>
    <x:xf numFmtId="0" fontId="21" fillId="16" borderId="0" xfId="0" applyNumberFormat="1" applyFont="1" applyFill="1" applyBorder="1"/>
    <x:xf numFmtId="0" fontId="13" fillId="17" borderId="15" xfId="0" applyNumberFormat="1" applyFont="1" applyFill="1" applyBorder="1" applyAlignment="1">
      <x:alignment vertical="center" wrapText="1"/>
    </x:xf>
  </x:cellStyleXfs>
  <x:cellXfs count="244">
    <x:xf numFmtId="0" fontId="0" fillId="0" borderId="0" xfId="0"/>
    <x:xf numFmtId="0" fontId="7" fillId="2" borderId="4" xfId="0" applyNumberFormat="1" applyFont="1" applyFill="1" applyBorder="1" applyAlignment="1">
      <x:alignment horizontal="left" vertical="center" wrapText="1"/>
    </x:xf>
    <x:xf numFmtId="0" fontId="7" fillId="4" borderId="4" xfId="0" applyNumberFormat="1" applyFont="1" applyFill="1" applyBorder="1" applyAlignment="1">
      <x:alignment horizontal="center" vertical="center" wrapText="1"/>
    </x:xf>
    <x:xf numFmtId="0" fontId="14" fillId="0" borderId="0" xfId="0" applyNumberFormat="1" applyFont="1" applyFill="1" applyBorder="1"/>
    <x:xf numFmtId="0" fontId="21" fillId="16" borderId="0" xfId="0" applyNumberFormat="1" applyFont="1" applyFill="1" applyBorder="1"/>
    <x:xf numFmtId="0" fontId="13" fillId="17" borderId="15" xfId="0" applyNumberFormat="1" applyFont="1" applyFill="1" applyBorder="1" applyAlignment="1">
      <x:alignment vertical="center" wrapText="1"/>
    </x:xf>
    <x:xf numFmtId="0" fontId="8" fillId="14" borderId="15" xfId="0" applyNumberFormat="1" applyFont="1" applyFill="1" applyBorder="1" applyAlignment="1">
      <x:alignment vertical="center" wrapText="1"/>
    </x:xf>
    <x:xf numFmtId="0" fontId="7" fillId="3" borderId="4" xfId="0" applyNumberFormat="1" applyFont="1" applyFill="1" applyBorder="1" applyAlignment="1">
      <x:alignment horizontal="left" vertical="center" wrapText="1"/>
    </x:xf>
    <x:xf numFmtId="0" fontId="13" fillId="6" borderId="4" xfId="0" applyNumberFormat="1" applyFont="1" applyFill="1" applyBorder="1" applyAlignment="1">
      <x:alignment horizontal="center" vertical="center" wrapText="1"/>
    </x:xf>
    <x:xf numFmtId="0" fontId="13" fillId="6" borderId="4" xfId="0" applyNumberFormat="1" applyFont="1" applyFill="1" applyBorder="1" applyAlignment="1">
      <x:alignment horizontal="left" vertical="center" wrapText="1"/>
    </x:xf>
    <x:xf numFmtId="164" fontId="13" fillId="6" borderId="4" xfId="0" applyNumberFormat="1" applyFont="1" applyFill="1" applyBorder="1" applyAlignment="1">
      <x:alignment horizontal="left" vertical="center" wrapText="1"/>
    </x:xf>
    <x:xf numFmtId="0" fontId="15" fillId="7" borderId="6" xfId="0" applyNumberFormat="1" applyFont="1" applyFill="1" applyBorder="1" applyAlignment="1">
      <x:alignment horizontal="left" vertical="top" wrapText="1"/>
    </x:xf>
    <x:xf numFmtId="0" fontId="15" fillId="7" borderId="7" xfId="0" applyNumberFormat="1" applyFont="1" applyFill="1" applyBorder="1" applyAlignment="1">
      <x:alignment horizontal="left" vertical="top" wrapText="1"/>
    </x:xf>
    <x:xf numFmtId="0" fontId="15" fillId="7" borderId="4" xfId="0" applyNumberFormat="1" applyFont="1" applyFill="1" applyBorder="1" applyAlignment="1">
      <x:alignment horizontal="left" vertical="top" wrapText="1"/>
    </x:xf>
    <x:xf numFmtId="0" fontId="15" fillId="7" borderId="1" xfId="0" applyNumberFormat="1" applyFont="1" applyFill="1" applyBorder="1" applyAlignment="1">
      <x:alignment horizontal="left" vertical="top" wrapText="1"/>
    </x:xf>
    <x:xf numFmtId="0" fontId="15" fillId="7" borderId="8" xfId="0" applyNumberFormat="1" applyFont="1" applyFill="1" applyBorder="1" applyAlignment="1">
      <x:alignment horizontal="left" vertical="top" wrapText="1"/>
    </x:xf>
    <x:xf numFmtId="0" fontId="20" fillId="15" borderId="15" xfId="0" applyNumberFormat="1" applyFont="1" applyFill="1" applyBorder="1" applyAlignment="1">
      <x:alignment horizontal="center" vertical="center" wrapText="1"/>
    </x:xf>
    <x:xf numFmtId="0" fontId="13" fillId="17" borderId="15" xfId="0" applyNumberFormat="1" applyFont="1" applyFill="1" applyBorder="1" applyAlignment="1">
      <x:alignment vertical="center" wrapText="1"/>
    </x:xf>
    <x:xf numFmtId="0" fontId="13" fillId="15" borderId="15" xfId="0" applyNumberFormat="1" applyFont="1" applyFill="1" applyBorder="1" applyAlignment="1">
      <x:alignment horizontal="center" vertical="center" wrapText="1"/>
    </x:xf>
    <x:xf numFmtId="0" fontId="23" fillId="18" borderId="15" xfId="0" applyNumberFormat="1" applyFont="1" applyFill="1" applyBorder="1" applyAlignment="1">
      <x:alignment vertical="center" wrapText="1"/>
    </x:xf>
    <x:xf numFmtId="0" fontId="13" fillId="15" borderId="15" xfId="0" applyNumberFormat="1" applyFont="1" applyFill="1" applyBorder="1" applyAlignment="1">
      <x:alignment vertical="center" wrapText="1"/>
    </x:xf>
    <x:xf numFmtId="0" fontId="24" fillId="19" borderId="16" xfId="1" applyFont="1" applyFill="1" applyBorder="1" applyAlignment="1"/>
    <x:xf numFmtId="0" fontId="28" fillId="25" borderId="16" xfId="1" applyNumberFormat="1" applyFont="1" applyFill="1" applyBorder="1" applyAlignment="1">
      <x:alignment vertical="center"/>
    </x:xf>
    <x:xf numFmtId="0" fontId="30" fillId="26" borderId="20" xfId="1" applyNumberFormat="1" applyFont="1" applyFill="1" applyBorder="1" applyAlignment="1">
      <x:alignment horizontal="center" vertical="center" wrapText="1"/>
    </x:xf>
    <x:xf numFmtId="0" fontId="30" fillId="28" borderId="20" xfId="1" applyNumberFormat="1" applyFont="1" applyFill="1" applyBorder="1" applyAlignment="1">
      <x:alignment horizontal="center" vertical="center" wrapText="1"/>
    </x:xf>
    <x:xf numFmtId="0" fontId="32" fillId="29" borderId="20" xfId="1" applyNumberFormat="1" applyFont="1" applyFill="1" applyBorder="1" applyAlignment="1">
      <x:alignment horizontal="center" vertical="center" wrapText="1"/>
    </x:xf>
    <x:xf numFmtId="0" fontId="33" fillId="30" borderId="20" xfId="1" applyNumberFormat="1" applyFont="1" applyFill="1" applyBorder="1" applyAlignment="1">
      <x:alignment horizontal="center" vertical="center" wrapText="1"/>
    </x:xf>
    <x:xf numFmtId="0" fontId="28" fillId="31" borderId="20" xfId="1" applyNumberFormat="1" applyFont="1" applyFill="1" applyBorder="1" applyAlignment="1">
      <x:alignment horizontal="center" vertical="center" wrapText="1"/>
    </x:xf>
    <x:xf numFmtId="0" fontId="28" fillId="20" borderId="20" xfId="1" applyNumberFormat="1" applyFont="1" applyFill="1" applyBorder="1" applyAlignment="1">
      <x:alignment horizontal="center" vertical="center" wrapText="1"/>
    </x:xf>
    <x:xf numFmtId="167" fontId="35" fillId="33" borderId="16" xfId="1" applyNumberFormat="1" applyFont="1" applyFill="1" applyBorder="1" applyAlignment="1"/>
    <x:xf numFmtId="0" fontId="29" fillId="36" borderId="20" xfId="1" applyNumberFormat="1" applyFont="1" applyFill="1" applyBorder="1" applyAlignment="1">
      <x:alignment horizontal="center" vertical="center" wrapText="1"/>
    </x:xf>
    <x:xf numFmtId="0" fontId="25" fillId="35" borderId="20" xfId="1" applyFont="1" applyFill="1" applyBorder="1" applyAlignment="1">
      <x:alignment horizontal="center" vertical="center" wrapText="1"/>
    </x:xf>
    <x:xf numFmtId="0" fontId="29" fillId="35" borderId="20" xfId="1" applyNumberFormat="1" applyFont="1" applyFill="1" applyBorder="1" applyAlignment="1">
      <x:alignment horizontal="center" vertical="center" wrapText="1"/>
    </x:xf>
    <x:xf numFmtId="0" fontId="29" fillId="35" borderId="20" xfId="1" applyNumberFormat="1" applyFont="1" applyFill="1" applyBorder="1" applyAlignment="1">
      <x:alignment horizontal="center" vertical="center"/>
    </x:xf>
    <x:xf numFmtId="0" fontId="25" fillId="35" borderId="20" xfId="1" applyFont="1" applyFill="1" applyBorder="1" applyAlignment="1">
      <x:alignment vertical="center" wrapText="1"/>
    </x:xf>
    <x:xf numFmtId="0" fontId="38" fillId="38" borderId="31" xfId="2" applyNumberFormat="1" applyFont="1" applyFill="1" applyBorder="1" applyAlignment="1">
      <x:alignment horizontal="left" vertical="center" wrapText="1"/>
    </x:xf>
    <x:xf numFmtId="166" fontId="40" fillId="39" borderId="31" xfId="2" applyNumberFormat="1" applyFont="1" applyFill="1" applyBorder="1" applyAlignment="1">
      <x:alignment horizontal="left" vertical="center" wrapText="1"/>
    </x:xf>
    <x:xf numFmtId="0" fontId="41" fillId="39" borderId="33" xfId="2" applyNumberFormat="1" applyFont="1" applyFill="1" applyBorder="1" applyAlignment="1">
      <x:alignment horizontal="left" vertical="center" wrapText="1"/>
    </x:xf>
    <x:xf numFmtId="166" fontId="41" fillId="39" borderId="33" xfId="2" applyNumberFormat="1" applyFont="1" applyFill="1" applyBorder="1" applyAlignment="1">
      <x:alignment horizontal="center" vertical="center" wrapText="1"/>
    </x:xf>
    <x:xf numFmtId="0" fontId="41" fillId="39" borderId="34" xfId="2" applyNumberFormat="1" applyFont="1" applyFill="1" applyBorder="1" applyAlignment="1">
      <x:alignment horizontal="left" vertical="center" wrapText="1"/>
    </x:xf>
    <x:xf numFmtId="167" fontId="42" fillId="40" borderId="29" xfId="2" applyNumberFormat="1" applyFont="1" applyFill="1" applyBorder="1" applyAlignment="1"/>
    <x:xf numFmtId="0" fontId="48" fillId="45" borderId="36" xfId="3" applyNumberFormat="1" applyFont="1" applyFill="1" applyBorder="1" applyAlignment="1">
      <x:alignment horizontal="center" vertical="center" wrapText="1"/>
    </x:xf>
    <x:xf numFmtId="49" fontId="49" fillId="46" borderId="37" xfId="3" applyNumberFormat="1" applyFont="1" applyFill="1" applyBorder="1" applyAlignment="1">
      <x:alignment horizontal="left" vertical="top" wrapText="1"/>
    </x:xf>
    <x:xf numFmtId="167" fontId="50" fillId="47" borderId="38" xfId="4" applyNumberFormat="1" applyFont="1" applyFill="1" applyBorder="1" applyAlignment="1"/>
    <x:xf numFmtId="49" fontId="41" fillId="46" borderId="37" xfId="3" applyNumberFormat="1" applyFont="1" applyFill="1" applyBorder="1" applyAlignment="1">
      <x:alignment horizontal="left" vertical="top" wrapText="1"/>
    </x:xf>
    <x:xf numFmtId="0" fontId="57" fillId="54" borderId="45" xfId="5" applyFont="1" applyFill="1" applyBorder="1" applyAlignment="1"/>
    <x:xf numFmtId="0" fontId="59" fillId="55" borderId="45" xfId="5" applyNumberFormat="1" applyFont="1" applyFill="1" applyBorder="1" applyAlignment="1">
      <x:alignment vertical="center"/>
    </x:xf>
    <x:xf numFmtId="0" fontId="58" fillId="55" borderId="45" xfId="5" applyNumberFormat="1" applyFont="1" applyFill="1" applyBorder="1" applyAlignment="1">
      <x:alignment vertical="center"/>
    </x:xf>
    <x:xf numFmtId="0" fontId="57" fillId="54" borderId="45" xfId="5" applyFont="1" applyFill="1" applyBorder="1" applyAlignment="1">
      <x:alignment horizontal="left"/>
    </x:xf>
    <x:xf numFmtId="0" fontId="36" fillId="34" borderId="50" xfId="1" applyNumberFormat="1" applyFont="1" applyFill="1" applyBorder="1" applyAlignment="1">
      <x:alignment horizontal="center" vertical="center" wrapText="1"/>
    </x:xf>
    <x:xf numFmtId="0" fontId="25" fillId="35" borderId="46" xfId="1" applyFont="1" applyFill="1" applyBorder="1" applyAlignment="1">
      <x:alignment horizontal="center" vertical="center" wrapText="1"/>
    </x:xf>
    <x:xf numFmtId="0" fontId="36" fillId="32" borderId="49" xfId="1" applyNumberFormat="1" applyFont="1" applyFill="1" applyBorder="1" applyAlignment="1">
      <x:alignment vertical="center" wrapText="1"/>
    </x:xf>
    <x:xf numFmtId="0" fontId="36" fillId="32" borderId="51" xfId="1" applyNumberFormat="1" applyFont="1" applyFill="1" applyBorder="1" applyAlignment="1">
      <x:alignment vertical="center" wrapText="1"/>
    </x:xf>
    <x:xf numFmtId="0" fontId="36" fillId="34" borderId="52" xfId="1" applyNumberFormat="1" applyFont="1" applyFill="1" applyBorder="1" applyAlignment="1">
      <x:alignment horizontal="center" vertical="center" wrapText="1"/>
    </x:xf>
    <x:xf numFmtId="0" fontId="41" fillId="39" borderId="53" xfId="2" applyNumberFormat="1" applyFont="1" applyFill="1" applyBorder="1" applyAlignment="1">
      <x:alignment horizontal="left" vertical="center" wrapText="1"/>
    </x:xf>
    <x:xf numFmtId="166" fontId="41" fillId="39" borderId="53" xfId="2" applyNumberFormat="1" applyFont="1" applyFill="1" applyBorder="1" applyAlignment="1">
      <x:alignment horizontal="center" vertical="center" wrapText="1"/>
    </x:xf>
    <x:xf numFmtId="0" fontId="41" fillId="39" borderId="54" xfId="2" applyNumberFormat="1" applyFont="1" applyFill="1" applyBorder="1" applyAlignment="1">
      <x:alignment horizontal="left" vertical="center" wrapText="1"/>
    </x:xf>
    <x:xf numFmtId="49" fontId="49" fillId="46" borderId="53" xfId="3" applyNumberFormat="1" applyFont="1" applyFill="1" applyBorder="1" applyAlignment="1">
      <x:alignment horizontal="left" vertical="top" wrapText="1"/>
    </x:xf>
    <x:xf numFmtId="0" fontId="11" fillId="35" borderId="15" xfId="0" applyNumberFormat="1" applyFont="1" applyFill="1" applyBorder="1" applyAlignment="1">
      <x:alignment horizontal="center" vertical="center" wrapText="1"/>
    </x:xf>
    <x:xf numFmtId="0" fontId="63" fillId="57" borderId="44" xfId="0" applyFont="1" applyFill="1" applyBorder="1" applyAlignment="1">
      <x:alignment horizontal="center" vertical="center" wrapText="1"/>
    </x:xf>
    <x:xf numFmtId="0" fontId="1" fillId="36" borderId="0" xfId="0" applyFont="1" applyFill="1" applyAlignment="1">
      <x:alignment vertical="center"/>
    </x:xf>
    <x:xf numFmtId="0" fontId="2" fillId="36" borderId="0" xfId="0" applyFont="1" applyFill="1" applyAlignment="1">
      <x:alignment vertical="center" wrapText="1"/>
    </x:xf>
    <x:xf numFmtId="0" fontId="3" fillId="35" borderId="1" xfId="0" applyFont="1" applyFill="1" applyBorder="1" applyAlignment="1">
      <x:alignment vertical="center"/>
    </x:xf>
    <x:xf numFmtId="0" fontId="3" fillId="35" borderId="2" xfId="0" applyFont="1" applyFill="1" applyBorder="1" applyAlignment="1">
      <x:alignment vertical="center"/>
    </x:xf>
    <x:xf numFmtId="0" fontId="3" fillId="35" borderId="3" xfId="0" applyFont="1" applyFill="1" applyBorder="1" applyAlignment="1">
      <x:alignment vertical="center"/>
    </x:xf>
    <x:xf numFmtId="0" fontId="60" fillId="56" borderId="42" xfId="0" applyFont="1" applyFill="1" applyBorder="1" applyAlignment="1">
      <x:alignment horizontal="left" vertical="top" wrapText="1"/>
    </x:xf>
    <x:xf numFmtId="0" fontId="60" fillId="56" borderId="43" xfId="0" applyFont="1" applyFill="1" applyBorder="1" applyAlignment="1">
      <x:alignment horizontal="left" vertical="top" wrapText="1"/>
    </x:xf>
    <x:xf numFmtId="0" fontId="60" fillId="56" borderId="44" xfId="0" applyFont="1" applyFill="1" applyBorder="1" applyAlignment="1">
      <x:alignment horizontal="left" vertical="top" wrapText="1"/>
    </x:xf>
    <x:xf numFmtId="0" fontId="3" fillId="35" borderId="1" xfId="0" applyFont="1" applyFill="1" applyBorder="1" applyAlignment="1">
      <x:alignment vertical="center" wrapText="1"/>
    </x:xf>
    <x:xf numFmtId="0" fontId="3" fillId="35" borderId="2" xfId="0" applyFont="1" applyFill="1" applyBorder="1" applyAlignment="1">
      <x:alignment vertical="center" wrapText="1"/>
    </x:xf>
    <x:xf numFmtId="0" fontId="3" fillId="35" borderId="3" xfId="0" applyFont="1" applyFill="1" applyBorder="1" applyAlignment="1">
      <x:alignment vertical="center" wrapText="1"/>
    </x:xf>
    <x:xf numFmtId="0" fontId="12" fillId="5" borderId="5" xfId="0" applyFont="1" applyFill="1" applyBorder="1" applyAlignment="1">
      <x:alignment horizontal="left" vertical="center" wrapText="1"/>
    </x:xf>
    <x:xf numFmtId="0" fontId="62" fillId="36" borderId="41" xfId="0" applyFont="1" applyFill="1" applyBorder="1" applyAlignment="1">
      <x:alignment horizontal="center" vertical="center"/>
    </x:xf>
    <x:xf numFmtId="0" fontId="61" fillId="36" borderId="41" xfId="0" applyFont="1" applyFill="1" applyBorder="1" applyAlignment="1">
      <x:alignment vertical="center" wrapText="1"/>
    </x:xf>
    <x:xf numFmtId="0" fontId="61" fillId="36" borderId="42" xfId="0" applyFont="1" applyFill="1" applyBorder="1" applyAlignment="1">
      <x:alignment vertical="center" wrapText="1"/>
    </x:xf>
    <x:xf numFmtId="0" fontId="61" fillId="36" borderId="44" xfId="0" applyFont="1" applyFill="1" applyBorder="1" applyAlignment="1">
      <x:alignment vertical="center" wrapText="1"/>
    </x:xf>
    <x:xf numFmtId="0" fontId="6" fillId="36" borderId="4" xfId="0" applyFont="1" applyFill="1" applyBorder="1" applyAlignment="1">
      <x:alignment horizontal="center" vertical="center"/>
    </x:xf>
    <x:xf numFmtId="0" fontId="5" fillId="36" borderId="4" xfId="0" applyFont="1" applyFill="1" applyBorder="1" applyAlignment="1">
      <x:alignment vertical="center"/>
    </x:xf>
    <x:xf numFmtId="0" fontId="11" fillId="36" borderId="0" xfId="0" applyFont="1" applyFill="1" applyAlignment="1">
      <x:alignment vertical="center"/>
    </x:xf>
    <x:xf numFmtId="0" fontId="8" fillId="13" borderId="4" xfId="0" applyNumberFormat="1" applyFont="1" applyFill="1" applyBorder="1" applyAlignment="1">
      <x:alignment horizontal="center" vertical="center" wrapText="1"/>
    </x:xf>
    <x:xf numFmtId="0" fontId="5" fillId="36" borderId="12" xfId="0" applyNumberFormat="1" applyFont="1" applyFill="1" applyBorder="1" applyAlignment="1">
      <x:alignment vertical="center" wrapText="1"/>
    </x:xf>
    <x:xf numFmtId="0" fontId="5" fillId="36" borderId="13" xfId="0" applyNumberFormat="1" applyFont="1" applyFill="1" applyBorder="1" applyAlignment="1">
      <x:alignment vertical="center" wrapText="1"/>
    </x:xf>
    <x:xf numFmtId="0" fontId="5" fillId="36" borderId="14" xfId="0" applyNumberFormat="1" applyFont="1" applyFill="1" applyBorder="1" applyAlignment="1">
      <x:alignment vertical="center" wrapText="1"/>
    </x:xf>
    <x:xf numFmtId="0" fontId="11" fillId="35" borderId="15" xfId="0" applyNumberFormat="1" applyFont="1" applyFill="1" applyBorder="1" applyAlignment="1">
      <x:alignment horizontal="center" vertical="center" wrapText="1"/>
    </x:xf>
    <x:xf numFmtId="0" fontId="4" fillId="36" borderId="4" xfId="0" applyNumberFormat="1" applyFont="1" applyFill="1" applyBorder="1" applyAlignment="1">
      <x:alignment horizontal="left" vertical="center" wrapText="1"/>
    </x:xf>
    <x:xf numFmtId="0" fontId="5" fillId="36" borderId="4" xfId="0" applyNumberFormat="1" applyFont="1" applyFill="1" applyBorder="1" applyAlignment="1">
      <x:alignment horizontal="center" vertical="center" wrapText="1"/>
    </x:xf>
    <x:xf numFmtId="0" fontId="20" fillId="15" borderId="15" xfId="0" applyNumberFormat="1" applyFont="1" applyFill="1" applyBorder="1" applyAlignment="1">
      <x:alignment horizontal="center" vertical="center" wrapText="1"/>
    </x:xf>
    <x:xf numFmtId="0" fontId="17" fillId="9" borderId="4" xfId="0" applyNumberFormat="1" applyFont="1" applyFill="1" applyBorder="1" applyAlignment="1">
      <x:alignment horizontal="left" vertical="center" wrapText="1"/>
    </x:xf>
    <x:xf numFmtId="0" fontId="4" fillId="12" borderId="4" xfId="0" applyNumberFormat="1" applyFont="1" applyFill="1" applyBorder="1" applyAlignment="1">
      <x:alignment horizontal="left" vertical="center" wrapText="1"/>
    </x:xf>
    <x:xf numFmtId="0" fontId="9" fillId="12" borderId="4" xfId="0" applyNumberFormat="1" applyFont="1" applyFill="1" applyBorder="1" applyAlignment="1">
      <x:alignment horizontal="center" vertical="center" wrapText="1"/>
    </x:xf>
    <x:xf numFmtId="0" fontId="19" fillId="12" borderId="4" xfId="0" applyNumberFormat="1" applyFont="1" applyFill="1" applyBorder="1" applyAlignment="1">
      <x:alignment horizontal="center" vertical="center" wrapText="1"/>
    </x:xf>
    <x:xf numFmtId="0" fontId="17" fillId="12" borderId="4" xfId="0" applyNumberFormat="1" applyFont="1" applyFill="1" applyBorder="1" applyAlignment="1">
      <x:alignment horizontal="left" vertical="center" wrapText="1"/>
    </x:xf>
    <x:xf numFmtId="0" fontId="3" fillId="36" borderId="4" xfId="0" applyNumberFormat="1" applyFont="1" applyFill="1" applyBorder="1" applyAlignment="1">
      <x:alignment horizontal="left" vertical="center" wrapText="1"/>
    </x:xf>
    <x:xf numFmtId="0" fontId="11" fillId="35" borderId="4" xfId="0" applyNumberFormat="1" applyFont="1" applyFill="1" applyBorder="1" applyAlignment="1">
      <x:alignment horizontal="center" vertical="center" wrapText="1"/>
    </x:xf>
    <x:xf numFmtId="0" fontId="4" fillId="8" borderId="4" xfId="0" applyNumberFormat="1" applyFont="1" applyFill="1" applyBorder="1" applyAlignment="1">
      <x:alignment horizontal="left" vertical="center" wrapText="1"/>
    </x:xf>
    <x:xf numFmtId="0" fontId="18" fillId="10" borderId="4" xfId="0" applyNumberFormat="1" applyFont="1" applyFill="1" applyBorder="1" applyAlignment="1">
      <x:alignment horizontal="center" vertical="center" wrapText="1"/>
    </x:xf>
    <x:xf numFmtId="0" fontId="2" fillId="11" borderId="4" xfId="0" applyNumberFormat="1" applyFont="1" applyFill="1" applyBorder="1" applyAlignment="1">
      <x:alignment horizontal="center" vertical="center" wrapText="1"/>
    </x:xf>
    <x:xf numFmtId="0" fontId="1" fillId="36" borderId="9" xfId="0" applyNumberFormat="1" applyFont="1" applyFill="1" applyBorder="1" applyAlignment="1">
      <x:alignment horizontal="left" vertical="center"/>
    </x:xf>
    <x:xf numFmtId="0" fontId="1" fillId="36" borderId="10" xfId="0" applyNumberFormat="1" applyFont="1" applyFill="1" applyBorder="1" applyAlignment="1">
      <x:alignment horizontal="left" vertical="center"/>
    </x:xf>
    <x:xf numFmtId="0" fontId="1" fillId="36" borderId="11" xfId="0" applyNumberFormat="1" applyFont="1" applyFill="1" applyBorder="1" applyAlignment="1">
      <x:alignment horizontal="left" vertical="center"/>
    </x:xf>
    <x:xf numFmtId="0" fontId="11" fillId="36" borderId="9" xfId="0" applyNumberFormat="1" applyFont="1" applyFill="1" applyBorder="1" applyAlignment="1">
      <x:alignment horizontal="left" vertical="center" wrapText="1"/>
    </x:xf>
    <x:xf numFmtId="0" fontId="11" fillId="36" borderId="10" xfId="0" applyNumberFormat="1" applyFont="1" applyFill="1" applyBorder="1" applyAlignment="1">
      <x:alignment horizontal="left" vertical="center" wrapText="1"/>
    </x:xf>
    <x:xf numFmtId="0" fontId="11" fillId="36" borderId="11" xfId="0" applyNumberFormat="1" applyFont="1" applyFill="1" applyBorder="1" applyAlignment="1">
      <x:alignment horizontal="left" vertical="center" wrapText="1"/>
    </x:xf>
    <x:xf numFmtId="0" fontId="17" fillId="9" borderId="1" xfId="0" applyNumberFormat="1" applyFont="1" applyFill="1" applyBorder="1" applyAlignment="1">
      <x:alignment horizontal="left" vertical="center" wrapText="1"/>
    </x:xf>
    <x:xf numFmtId="0" fontId="17" fillId="9" borderId="2" xfId="0" applyNumberFormat="1" applyFont="1" applyFill="1" applyBorder="1" applyAlignment="1">
      <x:alignment horizontal="left" vertical="center" wrapText="1"/>
    </x:xf>
    <x:xf numFmtId="0" fontId="17" fillId="9" borderId="3" xfId="0" applyNumberFormat="1" applyFont="1" applyFill="1" applyBorder="1" applyAlignment="1">
      <x:alignment horizontal="left" vertical="center" wrapText="1"/>
    </x:xf>
    <x:xf numFmtId="0" fontId="5" fillId="35" borderId="1" xfId="0" applyNumberFormat="1" applyFont="1" applyFill="1" applyBorder="1" applyAlignment="1">
      <x:alignment horizontal="left" vertical="center" wrapText="1"/>
    </x:xf>
    <x:xf numFmtId="0" fontId="5" fillId="35" borderId="2" xfId="0" applyNumberFormat="1" applyFont="1" applyFill="1" applyBorder="1" applyAlignment="1">
      <x:alignment horizontal="left" vertical="center" wrapText="1"/>
    </x:xf>
    <x:xf numFmtId="0" fontId="5" fillId="35" borderId="3" xfId="0" applyNumberFormat="1" applyFont="1" applyFill="1" applyBorder="1" applyAlignment="1">
      <x:alignment horizontal="left" vertical="center" wrapText="1"/>
    </x:xf>
    <x:xf numFmtId="0" fontId="22" fillId="36" borderId="0" xfId="0" applyNumberFormat="1" applyFont="1" applyFill="1" applyBorder="1" applyAlignment="1">
      <x:alignment horizontal="left" vertical="center"/>
    </x:xf>
    <x:xf numFmtId="0" fontId="22" fillId="36" borderId="0" xfId="0" applyNumberFormat="1" applyFont="1" applyFill="1" applyBorder="1" applyAlignment="1">
      <x:alignment vertical="center"/>
    </x:xf>
    <x:xf numFmtId="0" fontId="10" fillId="17" borderId="12" xfId="0" applyNumberFormat="1" applyFont="1" applyFill="1" applyBorder="1" applyAlignment="1">
      <x:alignment vertical="center" wrapText="1"/>
    </x:xf>
    <x:xf numFmtId="0" fontId="10" fillId="17" borderId="13" xfId="0" applyNumberFormat="1" applyFont="1" applyFill="1" applyBorder="1" applyAlignment="1">
      <x:alignment vertical="center" wrapText="1"/>
    </x:xf>
    <x:xf numFmtId="0" fontId="10" fillId="17" borderId="14" xfId="0" applyNumberFormat="1" applyFont="1" applyFill="1" applyBorder="1" applyAlignment="1">
      <x:alignment vertical="center" wrapText="1"/>
    </x:xf>
    <x:xf numFmtId="0" fontId="10" fillId="2" borderId="1" xfId="0" applyNumberFormat="1" applyFont="1" applyFill="1" applyBorder="1" applyAlignment="1">
      <x:alignment vertical="center" wrapText="1"/>
    </x:xf>
    <x:xf numFmtId="0" fontId="10" fillId="2" borderId="2" xfId="0" applyNumberFormat="1" applyFont="1" applyFill="1" applyBorder="1" applyAlignment="1">
      <x:alignment vertical="center" wrapText="1"/>
    </x:xf>
    <x:xf numFmtId="0" fontId="10" fillId="2" borderId="3" xfId="0" applyNumberFormat="1" applyFont="1" applyFill="1" applyBorder="1" applyAlignment="1">
      <x:alignment vertical="center" wrapText="1"/>
    </x:xf>
    <x:xf numFmtId="0" fontId="0" fillId="0" borderId="0" xfId="0"/>
    <x:xf numFmtId="0" fontId="3" fillId="35" borderId="1" xfId="0" applyNumberFormat="1" applyFont="1" applyFill="1" applyBorder="1" applyAlignment="1">
      <x:alignment horizontal="left" vertical="center"/>
    </x:xf>
    <x:xf numFmtId="0" fontId="3" fillId="35" borderId="2" xfId="0" applyNumberFormat="1" applyFont="1" applyFill="1" applyBorder="1" applyAlignment="1">
      <x:alignment horizontal="left" vertical="center"/>
    </x:xf>
    <x:xf numFmtId="0" fontId="3" fillId="35" borderId="3" xfId="0" applyNumberFormat="1" applyFont="1" applyFill="1" applyBorder="1" applyAlignment="1">
      <x:alignment horizontal="left" vertical="center"/>
    </x:xf>
    <x:xf numFmtId="0" fontId="1" fillId="36" borderId="0" xfId="0" applyNumberFormat="1" applyFont="1" applyFill="1" applyBorder="1" applyAlignment="1">
      <x:alignment horizontal="left" vertical="center"/>
    </x:xf>
    <x:xf numFmtId="0" fontId="0" fillId="36" borderId="0" xfId="0" applyFill="1"/>
    <x:xf numFmtId="0" fontId="2" fillId="36" borderId="0" xfId="0" applyNumberFormat="1" applyFont="1" applyFill="1" applyBorder="1" applyAlignment="1">
      <x:alignment vertical="center" wrapText="1"/>
    </x:xf>
    <x:xf numFmtId="0" fontId="0" fillId="35" borderId="0" xfId="0" applyFill="1"/>
    <x:xf numFmtId="0" fontId="36" fillId="24" borderId="49" xfId="1" applyNumberFormat="1" applyFont="1" applyFill="1" applyBorder="1" applyAlignment="1">
      <x:alignment vertical="center" wrapText="1"/>
    </x:xf>
    <x:xf numFmtId="0" fontId="36" fillId="24" borderId="51" xfId="1" applyNumberFormat="1" applyFont="1" applyFill="1" applyBorder="1" applyAlignment="1">
      <x:alignment vertical="center" wrapText="1"/>
    </x:xf>
    <x:xf numFmtId="0" fontId="51" fillId="48" borderId="35" xfId="3" applyNumberFormat="1" applyFont="1" applyFill="1" applyBorder="1" applyAlignment="1">
      <x:alignment horizontal="left" vertical="center"/>
    </x:xf>
    <x:xf numFmtId="0" fontId="24" fillId="19" borderId="16" xfId="1" applyFont="1" applyFill="1" applyBorder="1" applyAlignment="1"/>
    <x:xf numFmtId="0" fontId="52" fillId="49" borderId="38" xfId="4" applyNumberFormat="1" applyFont="1" applyFill="1" applyBorder="1" applyAlignment="1">
      <x:alignment vertical="center" wrapText="1"/>
    </x:xf>
    <x:xf numFmtId="0" fontId="48" fillId="48" borderId="35" xfId="3" applyNumberFormat="1" applyFont="1" applyFill="1" applyBorder="1" applyAlignment="1">
      <x:alignment vertical="center" wrapText="1"/>
    </x:xf>
    <x:xf numFmtId="0" fontId="52" fillId="50" borderId="39" xfId="4" applyNumberFormat="1" applyFont="1" applyFill="1" applyBorder="1" applyAlignment="1">
      <x:alignment horizontal="left" vertical="center" wrapText="1"/>
    </x:xf>
    <x:xf numFmtId="0" fontId="52" fillId="50" borderId="40" xfId="4" applyNumberFormat="1" applyFont="1" applyFill="1" applyBorder="1" applyAlignment="1">
      <x:alignment horizontal="left" vertical="center" wrapText="1"/>
    </x:xf>
    <x:xf numFmtId="0" fontId="52" fillId="36" borderId="41" xfId="4" applyNumberFormat="1" applyFont="1" applyFill="1" applyBorder="1" applyAlignment="1">
      <x:alignment horizontal="center" vertical="center" wrapText="1"/>
    </x:xf>
    <x:xf numFmtId="0" fontId="48" fillId="36" borderId="36" xfId="3" applyNumberFormat="1" applyFont="1" applyFill="1" applyBorder="1" applyAlignment="1">
      <x:alignment horizontal="center" vertical="center" wrapText="1"/>
    </x:xf>
    <x:xf numFmtId="0" fontId="24" fillId="36" borderId="16" xfId="1" applyFont="1" applyFill="1" applyBorder="1" applyAlignment="1"/>
    <x:xf numFmtId="0" fontId="36" fillId="32" borderId="51" xfId="1" applyNumberFormat="1" applyFont="1" applyFill="1" applyBorder="1" applyAlignment="1">
      <x:alignment vertical="center" wrapText="1"/>
    </x:xf>
    <x:xf numFmtId="0" fontId="36" fillId="32" borderId="49" xfId="1" applyNumberFormat="1" applyFont="1" applyFill="1" applyBorder="1" applyAlignment="1">
      <x:alignment vertical="center" wrapText="1"/>
    </x:xf>
    <x:xf numFmtId="1" fontId="53" fillId="51" borderId="41" xfId="3" applyNumberFormat="1" applyFont="1" applyFill="1" applyBorder="1" applyAlignment="1">
      <x:alignment horizontal="center" vertical="center" wrapText="1"/>
    </x:xf>
    <x:xf numFmtId="0" fontId="47" fillId="44" borderId="35" xfId="3" applyNumberFormat="1" applyFont="1" applyFill="1" applyBorder="1" applyAlignment="1">
      <x:alignment wrapText="1"/>
    </x:xf>
    <x:xf numFmtId="0" fontId="54" fillId="48" borderId="42" xfId="3" applyNumberFormat="1" applyFont="1" applyFill="1" applyBorder="1" applyAlignment="1">
      <x:alignment vertical="center"/>
    </x:xf>
    <x:xf numFmtId="0" fontId="54" fillId="48" borderId="43" xfId="3" applyNumberFormat="1" applyFont="1" applyFill="1" applyBorder="1" applyAlignment="1">
      <x:alignment vertical="center"/>
    </x:xf>
    <x:xf numFmtId="0" fontId="54" fillId="48" borderId="44" xfId="3" applyNumberFormat="1" applyFont="1" applyFill="1" applyBorder="1" applyAlignment="1">
      <x:alignment vertical="center"/>
    </x:xf>
    <x:xf numFmtId="0" fontId="55" fillId="52" borderId="49" xfId="4" applyNumberFormat="1" applyFont="1" applyFill="1" applyBorder="1" applyAlignment="1">
      <x:alignment vertical="center" wrapText="1"/>
    </x:xf>
    <x:xf numFmtId="0" fontId="24" fillId="19" borderId="49" xfId="1" applyFont="1" applyFill="1" applyBorder="1" applyAlignment="1"/>
    <x:xf numFmtId="0" fontId="39" fillId="38" borderId="30" xfId="2" applyFont="1" applyFill="1" applyBorder="1" applyAlignment="1">
      <x:alignment horizontal="left" vertical="center"/>
    </x:xf>
    <x:xf numFmtId="0" fontId="39" fillId="38" borderId="31" xfId="2" applyFont="1" applyFill="1" applyBorder="1" applyAlignment="1">
      <x:alignment horizontal="left" vertical="center"/>
    </x:xf>
    <x:xf numFmtId="0" fontId="25" fillId="35" borderId="46" xfId="1" applyFont="1" applyFill="1" applyBorder="1" applyAlignment="1">
      <x:alignment horizontal="center" vertical="center" wrapText="1"/>
    </x:xf>
    <x:xf numFmtId="9" fontId="43" fillId="41" borderId="32" xfId="2" applyNumberFormat="1" applyFont="1" applyFill="1" applyBorder="1" applyAlignment="1">
      <x:alignment horizontal="center" vertical="center"/>
    </x:xf>
    <x:xf numFmtId="9" fontId="26" fillId="23" borderId="20" xfId="1" applyNumberFormat="1" applyFont="1" applyFill="1" applyBorder="1" applyAlignment="1">
      <x:alignment horizontal="center" vertical="center"/>
    </x:xf>
    <x:xf numFmtId="0" fontId="25" fillId="35" borderId="47" xfId="1" applyFont="1" applyFill="1" applyBorder="1" applyAlignment="1">
      <x:alignment horizontal="center" vertical="center" wrapText="1"/>
    </x:xf>
    <x:xf numFmtId="0" fontId="25" fillId="35" borderId="48" xfId="1" applyFont="1" applyFill="1" applyBorder="1" applyAlignment="1">
      <x:alignment horizontal="center" vertical="center" wrapText="1"/>
    </x:xf>
    <x:xf numFmtId="0" fontId="25" fillId="36" borderId="20" xfId="1" applyNumberFormat="1" applyFont="1" applyFill="1" applyBorder="1" applyAlignment="1">
      <x:alignment horizontal="center" vertical="center" wrapText="1"/>
    </x:xf>
    <x:xf numFmtId="0" fontId="38" fillId="36" borderId="32" xfId="2" applyNumberFormat="1" applyFont="1" applyFill="1" applyBorder="1" applyAlignment="1">
      <x:alignment horizontal="center" vertical="center" wrapText="1"/>
    </x:xf>
    <x:xf numFmtId="0" fontId="26" fillId="22" borderId="20" xfId="1" applyNumberFormat="1" applyFont="1" applyFill="1" applyBorder="1" applyAlignment="1">
      <x:alignment horizontal="center" vertical="center"/>
    </x:xf>
    <x:xf numFmtId="9" fontId="27" fillId="21" borderId="20" xfId="1" applyNumberFormat="1" applyFont="1" applyFill="1" applyBorder="1" applyAlignment="1">
      <x:alignment horizontal="center" vertical="center"/>
    </x:xf>
    <x:xf numFmtId="0" fontId="28" fillId="31" borderId="20" xfId="1" applyNumberFormat="1" applyFont="1" applyFill="1" applyBorder="1" applyAlignment="1">
      <x:alignment horizontal="left" vertical="center" wrapText="1"/>
    </x:xf>
    <x:xf numFmtId="0" fontId="28" fillId="31" borderId="20" xfId="1" applyNumberFormat="1" applyFont="1" applyFill="1" applyBorder="1" applyAlignment="1">
      <x:alignment horizontal="center" vertical="center" wrapText="1"/>
    </x:xf>
    <x:xf numFmtId="0" fontId="56" fillId="53" borderId="41" xfId="4" applyNumberFormat="1" applyFont="1" applyFill="1" applyBorder="1" applyAlignment="1">
      <x:alignment horizontal="left" vertical="center" wrapText="1"/>
    </x:xf>
    <x:xf numFmtId="0" fontId="34" fillId="31" borderId="20" xfId="1" applyNumberFormat="1" applyFont="1" applyFill="1" applyBorder="1" applyAlignment="1">
      <x:alignment horizontal="left" vertical="center" wrapText="1"/>
    </x:xf>
    <x:xf numFmtId="0" fontId="29" fillId="36" borderId="20" xfId="1" applyNumberFormat="1" applyFont="1" applyFill="1" applyBorder="1" applyAlignment="1">
      <x:alignment horizontal="center" vertical="center" wrapText="1"/>
    </x:xf>
    <x:xf numFmtId="0" fontId="29" fillId="36" borderId="20" xfId="1" applyNumberFormat="1" applyFont="1" applyFill="1" applyBorder="1" applyAlignment="1">
      <x:alignment horizontal="left" vertical="center"/>
    </x:xf>
    <x:xf numFmtId="0" fontId="29" fillId="35" borderId="20" xfId="1" applyNumberFormat="1" applyFont="1" applyFill="1" applyBorder="1" applyAlignment="1">
      <x:alignment horizontal="center" vertical="center" wrapText="1"/>
    </x:xf>
    <x:xf numFmtId="0" fontId="34" fillId="31" borderId="22" xfId="1" applyNumberFormat="1" applyFont="1" applyFill="1" applyBorder="1" applyAlignment="1">
      <x:alignment horizontal="left" vertical="center" wrapText="1"/>
    </x:xf>
    <x:xf numFmtId="0" fontId="34" fillId="31" borderId="23" xfId="1" applyNumberFormat="1" applyFont="1" applyFill="1" applyBorder="1" applyAlignment="1">
      <x:alignment horizontal="left" vertical="center" wrapText="1"/>
    </x:xf>
    <x:xf numFmtId="0" fontId="34" fillId="31" borderId="24" xfId="1" applyNumberFormat="1" applyFont="1" applyFill="1" applyBorder="1" applyAlignment="1">
      <x:alignment horizontal="left" vertical="center" wrapText="1"/>
    </x:xf>
    <x:xf numFmtId="0" fontId="34" fillId="31" borderId="25" xfId="1" applyNumberFormat="1" applyFont="1" applyFill="1" applyBorder="1" applyAlignment="1">
      <x:alignment horizontal="left" vertical="center" wrapText="1"/>
    </x:xf>
    <x:xf numFmtId="0" fontId="34" fillId="31" borderId="26" xfId="1" applyNumberFormat="1" applyFont="1" applyFill="1" applyBorder="1" applyAlignment="1">
      <x:alignment horizontal="left" vertical="center" wrapText="1"/>
    </x:xf>
    <x:xf numFmtId="0" fontId="34" fillId="31" borderId="27" xfId="1" applyNumberFormat="1" applyFont="1" applyFill="1" applyBorder="1" applyAlignment="1">
      <x:alignment horizontal="left" vertical="center" wrapText="1"/>
    </x:xf>
    <x:xf numFmtId="0" fontId="32" fillId="29" borderId="20" xfId="1" applyNumberFormat="1" applyFont="1" applyFill="1" applyBorder="1" applyAlignment="1">
      <x:alignment horizontal="center" vertical="center" wrapText="1"/>
    </x:xf>
    <x:xf numFmtId="0" fontId="30" fillId="28" borderId="20" xfId="1" applyNumberFormat="1" applyFont="1" applyFill="1" applyBorder="1" applyAlignment="1">
      <x:alignment horizontal="center" vertical="center" wrapText="1"/>
    </x:xf>
    <x:xf numFmtId="0" fontId="30" fillId="26" borderId="17" xfId="1" applyNumberFormat="1" applyFont="1" applyFill="1" applyBorder="1" applyAlignment="1">
      <x:alignment horizontal="center" vertical="center" wrapText="1"/>
    </x:xf>
    <x:xf numFmtId="0" fontId="30" fillId="26" borderId="18" xfId="1" applyNumberFormat="1" applyFont="1" applyFill="1" applyBorder="1" applyAlignment="1">
      <x:alignment horizontal="center" vertical="center" wrapText="1"/>
    </x:xf>
    <x:xf numFmtId="0" fontId="30" fillId="26" borderId="19" xfId="1" applyNumberFormat="1" applyFont="1" applyFill="1" applyBorder="1" applyAlignment="1">
      <x:alignment horizontal="center" vertical="center" wrapText="1"/>
    </x:xf>
    <x:xf numFmtId="0" fontId="33" fillId="30" borderId="20" xfId="1" applyNumberFormat="1" applyFont="1" applyFill="1" applyBorder="1" applyAlignment="1">
      <x:alignment horizontal="center" vertical="center" wrapText="1"/>
    </x:xf>
    <x:xf numFmtId="0" fontId="46" fillId="42" borderId="29" xfId="2" applyNumberFormat="1" applyFont="1" applyFill="1" applyBorder="1" applyAlignment="1">
      <x:alignment vertical="center" wrapText="1"/>
    </x:xf>
    <x:xf numFmtId="0" fontId="29" fillId="36" borderId="28" xfId="1" applyNumberFormat="1" applyFont="1" applyFill="1" applyBorder="1" applyAlignment="1">
      <x:alignment horizontal="left" vertical="center"/>
    </x:xf>
    <x:xf numFmtId="0" fontId="29" fillId="36" borderId="28" xfId="1" applyNumberFormat="1" applyFont="1" applyFill="1" applyBorder="1" applyAlignment="1">
      <x:alignment vertical="center" wrapText="1"/>
    </x:xf>
    <x:xf numFmtId="0" fontId="37" fillId="35" borderId="21" xfId="1" applyNumberFormat="1" applyFont="1" applyFill="1" applyBorder="1" applyAlignment="1">
      <x:alignment horizontal="center" vertical="center" wrapText="1"/>
    </x:xf>
    <x:xf numFmtId="0" fontId="31" fillId="27" borderId="20" xfId="1" applyNumberFormat="1" applyFont="1" applyFill="1" applyBorder="1" applyAlignment="1">
      <x:alignment horizontal="center" vertical="center" wrapText="1"/>
    </x:xf>
    <x:xf numFmtId="0" fontId="44" fillId="37" borderId="32" xfId="2" applyNumberFormat="1" applyFont="1" applyFill="1" applyBorder="1" applyAlignment="1">
      <x:alignment horizontal="center" vertical="center" wrapText="1"/>
    </x:xf>
    <x:xf numFmtId="0" fontId="45" fillId="43" borderId="32" xfId="2" applyNumberFormat="1" applyFont="1" applyFill="1" applyBorder="1" applyAlignment="1">
      <x:alignment horizontal="center" vertical="center" wrapText="1"/>
    </x:xf>
    <x:xf numFmtId="0" fontId="7" fillId="56" borderId="4" xfId="0" applyFont="1" applyFill="1" applyBorder="1" applyAlignment="1">
      <x:alignment vertical="center" wrapText="1"/>
    </x:xf>
    <x:xf numFmtId="165" fontId="7" fillId="56" borderId="4" xfId="0" applyNumberFormat="1" applyFont="1" applyFill="1" applyBorder="1" applyAlignment="1">
      <x:alignment horizontal="left" vertical="center" wrapText="1"/>
    </x:xf>
    <x:xf numFmtId="0" fontId="7" fillId="56" borderId="42" xfId="0" applyFont="1" applyFill="1" applyBorder="1" applyAlignment="1">
      <x:alignment horizontal="center" vertical="center" wrapText="1"/>
    </x:xf>
    <x:xf numFmtId="0" fontId="7" fillId="56" borderId="43" xfId="0" applyFont="1" applyFill="1" applyBorder="1" applyAlignment="1">
      <x:alignment horizontal="center" vertical="center" wrapText="1"/>
    </x:xf>
    <x:xf numFmtId="0" fontId="7" fillId="56" borderId="44" xfId="0" applyFont="1" applyFill="1" applyBorder="1" applyAlignment="1">
      <x:alignment horizontal="center" vertical="center" wrapText="1"/>
    </x:xf>
    <x:xf numFmtId="164" fontId="7" fillId="56" borderId="4" xfId="0" applyNumberFormat="1" applyFont="1" applyFill="1" applyBorder="1" applyAlignment="1">
      <x:alignment horizontal="left" vertical="center" wrapText="1"/>
    </x:xf>
    <x:xf numFmtId="0" fontId="64" fillId="56" borderId="41" xfId="0" applyFont="1" applyFill="1" applyBorder="1" applyAlignment="1">
      <x:alignment vertical="center" wrapText="1"/>
    </x:xf>
    <x:xf numFmtId="0" fontId="65" fillId="56" borderId="41" xfId="0" applyFont="1" applyFill="1" applyBorder="1" applyAlignment="1">
      <x:alignment vertical="center" wrapText="1"/>
    </x:xf>
    <x:xf numFmtId="0" fontId="64" fillId="56" borderId="42" xfId="0" applyFont="1" applyFill="1" applyBorder="1" applyAlignment="1">
      <x:alignment horizontal="left" vertical="center" wrapText="1"/>
    </x:xf>
    <x:xf numFmtId="0" fontId="64" fillId="56" borderId="43" xfId="0" applyFont="1" applyFill="1" applyBorder="1" applyAlignment="1">
      <x:alignment horizontal="left" vertical="center" wrapText="1"/>
    </x:xf>
    <x:xf numFmtId="0" fontId="64" fillId="56" borderId="44" xfId="0" applyFont="1" applyFill="1" applyBorder="1" applyAlignment="1">
      <x:alignment horizontal="left" vertical="center" wrapText="1"/>
    </x:xf>
    <x:xf numFmtId="0" fontId="16" fillId="56" borderId="42" xfId="0" applyNumberFormat="1" applyFont="1" applyFill="1" applyBorder="1" applyAlignment="1">
      <x:alignment horizontal="center" vertical="center" wrapText="1"/>
    </x:xf>
    <x:xf numFmtId="0" fontId="16" fillId="56" borderId="43" xfId="0" applyNumberFormat="1" applyFont="1" applyFill="1" applyBorder="1" applyAlignment="1">
      <x:alignment horizontal="center" vertical="center" wrapText="1"/>
    </x:xf>
    <x:xf numFmtId="0" fontId="16" fillId="56" borderId="44" xfId="0" applyNumberFormat="1" applyFont="1" applyFill="1" applyBorder="1" applyAlignment="1">
      <x:alignment horizontal="center" vertical="center" wrapText="1"/>
    </x:xf>
    <x:xf numFmtId="0" fontId="25" fillId="35" borderId="55" xfId="0" applyFont="1" applyFill="1" applyBorder="1" applyAlignment="1">
      <x:alignment horizontal="center" vertical="center" wrapText="1"/>
    </x:xf>
    <x:xf numFmtId="0" fontId="8" fillId="36" borderId="47" xfId="0" applyNumberFormat="1" applyFont="1" applyFill="1" applyBorder="1" applyAlignment="1">
      <x:alignment vertical="center" wrapText="1"/>
    </x:xf>
    <x:xf numFmtId="0" fontId="8" fillId="36" borderId="23" xfId="0" applyNumberFormat="1" applyFont="1" applyFill="1" applyBorder="1" applyAlignment="1">
      <x:alignment vertical="center" wrapText="1"/>
    </x:xf>
    <x:xf numFmtId="0" fontId="8" fillId="36" borderId="45" xfId="0" applyNumberFormat="1" applyFont="1" applyFill="1" applyBorder="1" applyAlignment="1">
      <x:alignment vertical="center" wrapText="1"/>
    </x:xf>
    <x:xf numFmtId="0" fontId="11" fillId="35" borderId="49" xfId="0" applyNumberFormat="1" applyFont="1" applyFill="1" applyBorder="1" applyAlignment="1">
      <x:alignment horizontal="center" vertical="center" wrapText="1"/>
    </x:xf>
    <x:xf numFmtId="0" fontId="25" fillId="35" borderId="41" xfId="0" applyFont="1" applyFill="1" applyBorder="1" applyAlignment="1">
      <x:alignment horizontal="center" vertical="center" wrapText="1"/>
    </x:xf>
    <x:xf numFmtId="0" fontId="25" fillId="35" borderId="46" xfId="0" applyFont="1" applyFill="1" applyBorder="1" applyAlignment="1">
      <x:alignment horizontal="center" vertical="center" wrapText="1"/>
    </x:xf>
    <x:xf numFmtId="0" fontId="66" fillId="0" borderId="0" xfId="0" applyNumberFormat="1" applyFont="1" applyFill="1" applyBorder="1"/>
    <x:xf numFmtId="0" fontId="66" fillId="0" borderId="0" xfId="0" applyNumberFormat="1" applyFont="1" applyFill="1" applyBorder="1" applyAlignment="1">
      <x:alignment wrapText="1"/>
    </x:xf>
    <x:xf numFmtId="0" fontId="66" fillId="0" borderId="0" xfId="0" applyNumberFormat="1" applyFont="1" applyFill="1" applyBorder="1" applyAlignment="1">
      <x:alignment vertical="center" wrapText="1"/>
    </x:xf>
    <x:xf numFmtId="0" fontId="41" fillId="0" borderId="0" xfId="0" applyNumberFormat="1" applyFont="1" applyFill="1" applyBorder="1"/>
    <x:xf numFmtId="0" fontId="41" fillId="0" borderId="0" xfId="0" applyNumberFormat="1" applyFont="1" applyFill="1" applyBorder="1" applyAlignment="1">
      <x:alignment wrapText="1"/>
    </x:xf>
    <x:xf numFmtId="0" fontId="41" fillId="0" borderId="0" xfId="0" applyNumberFormat="1" applyFont="1" applyFill="1" applyBorder="1" applyAlignment="1">
      <x:alignment vertical="center" wrapText="1"/>
    </x:xf>
    <x:xf numFmtId="0" fontId="66" fillId="0" borderId="0" xfId="0" applyNumberFormat="1" applyFont="1" applyFill="1" applyBorder="1" applyAlignment="1">
      <x:alignment horizontal="center" vertical="center" wrapText="1"/>
    </x:xf>
    <x:xf numFmtId="0" fontId="66" fillId="0" borderId="0" xfId="0" applyNumberFormat="1" applyFont="1" applyFill="1" applyBorder="1" applyAlignment="1">
      <x:alignment horizontal="left" vertical="center" wrapText="1"/>
    </x:xf>
    <x:xf numFmtId="0" fontId="41" fillId="0" borderId="0" xfId="0" applyNumberFormat="1" applyFont="1" applyFill="1" applyBorder="1" applyAlignment="1">
      <x:alignment horizontal="center" vertical="center" wrapText="1"/>
    </x:xf>
    <x:xf numFmtId="0" fontId="41" fillId="0" borderId="0" xfId="0" applyNumberFormat="1" applyFont="1" applyFill="1" applyBorder="1" applyAlignment="1">
      <x:alignment horizontal="left" vertical="center" wrapText="1"/>
    </x:xf>
    <x:xf numFmtId="200" fontId="41" fillId="0" borderId="0" xfId="0" applyNumberFormat="1" applyFont="1" applyFill="1" applyBorder="1" applyAlignment="1">
      <x:alignment horizontal="center" vertical="center" wrapText="1"/>
    </x:xf>
    <x:xf numFmtId="0" fontId="60" fillId="56" borderId="42" xfId="0" applyFont="1" applyFill="1" applyBorder="1" applyAlignment="1" applyProtection="1">
      <x:alignment horizontal="left" vertical="top" wrapText="1"/>
      <x:protection locked="0" hidden="0"/>
    </x:xf>
    <x:xf numFmtId="0" fontId="60" fillId="56" borderId="43" xfId="0" applyFont="1" applyFill="1" applyBorder="1" applyAlignment="1" applyProtection="1">
      <x:alignment horizontal="left" vertical="top" wrapText="1"/>
      <x:protection locked="0" hidden="0"/>
    </x:xf>
    <x:xf numFmtId="0" fontId="60" fillId="56" borderId="44" xfId="0" applyFont="1" applyFill="1" applyBorder="1" applyAlignment="1" applyProtection="1">
      <x:alignment horizontal="left" vertical="top" wrapText="1"/>
      <x:protection locked="0" hidden="0"/>
    </x:xf>
    <x:xf numFmtId="0" fontId="7" fillId="56" borderId="4" xfId="0" applyFont="1" applyFill="1" applyBorder="1" applyAlignment="1" applyProtection="1">
      <x:alignment vertical="center" wrapText="1"/>
      <x:protection locked="0" hidden="0"/>
    </x:xf>
    <x:xf numFmtId="165" fontId="7" fillId="56" borderId="4" xfId="0" applyNumberFormat="1" applyFont="1" applyFill="1" applyBorder="1" applyAlignment="1" applyProtection="1">
      <x:alignment horizontal="left" vertical="center" wrapText="1"/>
      <x:protection locked="0" hidden="0"/>
    </x:xf>
    <x:xf numFmtId="0" fontId="7" fillId="56" borderId="42" xfId="0" applyFont="1" applyFill="1" applyBorder="1" applyAlignment="1" applyProtection="1">
      <x:alignment horizontal="center" vertical="center" wrapText="1"/>
      <x:protection locked="0" hidden="0"/>
    </x:xf>
    <x:xf numFmtId="0" fontId="7" fillId="56" borderId="43" xfId="0" applyFont="1" applyFill="1" applyBorder="1" applyAlignment="1" applyProtection="1">
      <x:alignment horizontal="center" vertical="center" wrapText="1"/>
      <x:protection locked="0" hidden="0"/>
    </x:xf>
    <x:xf numFmtId="0" fontId="7" fillId="56" borderId="44" xfId="0" applyFont="1" applyFill="1" applyBorder="1" applyAlignment="1" applyProtection="1">
      <x:alignment horizontal="center" vertical="center" wrapText="1"/>
      <x:protection locked="0" hidden="0"/>
    </x:xf>
    <x:xf numFmtId="164" fontId="7" fillId="56" borderId="4" xfId="0" applyNumberFormat="1" applyFont="1" applyFill="1" applyBorder="1" applyAlignment="1" applyProtection="1">
      <x:alignment horizontal="left" vertical="center" wrapText="1"/>
      <x:protection locked="0" hidden="0"/>
    </x:xf>
    <x:xf numFmtId="0" fontId="16" fillId="56" borderId="42" xfId="0" applyNumberFormat="1" applyFont="1" applyFill="1" applyBorder="1" applyAlignment="1" applyProtection="1">
      <x:alignment horizontal="center" vertical="center" wrapText="1"/>
      <x:protection locked="0" hidden="0"/>
    </x:xf>
    <x:xf numFmtId="0" fontId="16" fillId="56" borderId="43" xfId="0" applyNumberFormat="1" applyFont="1" applyFill="1" applyBorder="1" applyAlignment="1" applyProtection="1">
      <x:alignment horizontal="center" vertical="center" wrapText="1"/>
      <x:protection locked="0" hidden="0"/>
    </x:xf>
    <x:xf numFmtId="0" fontId="16" fillId="56" borderId="44" xfId="0" applyNumberFormat="1" applyFont="1" applyFill="1" applyBorder="1" applyAlignment="1" applyProtection="1">
      <x:alignment horizontal="center" vertical="center" wrapText="1"/>
      <x:protection locked="0" hidden="0"/>
    </x:xf>
    <x:xf numFmtId="0" fontId="20" fillId="15" borderId="15" xfId="0" applyNumberFormat="1" applyFont="1" applyFill="1" applyBorder="1" applyAlignment="1" applyProtection="1">
      <x:alignment horizontal="center" vertical="center" wrapText="1"/>
      <x:protection locked="0" hidden="0"/>
    </x:xf>
    <x:xf numFmtId="0" fontId="20" fillId="15" borderId="15" xfId="0" applyNumberFormat="1" applyFont="1" applyFill="1" applyBorder="1" applyAlignment="1" applyProtection="1">
      <x:alignment horizontal="center" vertical="center" wrapText="1"/>
      <x:protection locked="0" hidden="0"/>
    </x:xf>
    <x:xf numFmtId="0" fontId="13" fillId="17" borderId="15" xfId="0" applyNumberFormat="1" applyFont="1" applyFill="1" applyBorder="1" applyAlignment="1" applyProtection="1">
      <x:alignment vertical="center" wrapText="1"/>
      <x:protection locked="0" hidden="0"/>
    </x:xf>
    <x:xf numFmtId="0" fontId="13" fillId="15" borderId="15" xfId="0" applyNumberFormat="1" applyFont="1" applyFill="1" applyBorder="1" applyAlignment="1" applyProtection="1">
      <x:alignment horizontal="center" vertical="center" wrapText="1"/>
      <x:protection locked="0" hidden="0"/>
    </x:xf>
    <x:xf numFmtId="0" fontId="13" fillId="15" borderId="15" xfId="0" applyNumberFormat="1" applyFont="1" applyFill="1" applyBorder="1" applyAlignment="1" applyProtection="1">
      <x:alignment vertical="center" wrapText="1"/>
      <x:protection locked="0" hidden="0"/>
    </x:xf>
    <x:xf numFmtId="0" fontId="13" fillId="6" borderId="4" xfId="0" applyNumberFormat="1" applyFont="1" applyFill="1" applyBorder="1" applyAlignment="1" applyProtection="1">
      <x:alignment horizontal="center" vertical="center" wrapText="1"/>
      <x:protection locked="0" hidden="0"/>
    </x:xf>
    <x:xf numFmtId="0" fontId="13" fillId="6" borderId="4" xfId="0" applyNumberFormat="1" applyFont="1" applyFill="1" applyBorder="1" applyAlignment="1" applyProtection="1">
      <x:alignment horizontal="left" vertical="center" wrapText="1"/>
      <x:protection locked="0" hidden="0"/>
    </x:xf>
    <x:xf numFmtId="0" fontId="7" fillId="3" borderId="4" xfId="0" applyNumberFormat="1" applyFont="1" applyFill="1" applyBorder="1" applyAlignment="1" applyProtection="1">
      <x:alignment horizontal="left" vertical="center" wrapText="1"/>
      <x:protection locked="0" hidden="0"/>
    </x:xf>
    <x:xf numFmtId="164" fontId="13" fillId="6" borderId="4" xfId="0" applyNumberFormat="1" applyFont="1" applyFill="1" applyBorder="1" applyAlignment="1" applyProtection="1">
      <x:alignment horizontal="left" vertical="center" wrapText="1"/>
      <x:protection locked="0" hidden="0"/>
    </x:xf>
    <x:xf numFmtId="0" fontId="15" fillId="7" borderId="4" xfId="0" applyNumberFormat="1" applyFont="1" applyFill="1" applyBorder="1" applyAlignment="1" applyProtection="1">
      <x:alignment horizontal="left" vertical="top" wrapText="1"/>
      <x:protection locked="0" hidden="0"/>
    </x:xf>
    <x:xf numFmtId="0" fontId="15" fillId="7" borderId="1" xfId="0" applyNumberFormat="1" applyFont="1" applyFill="1" applyBorder="1" applyAlignment="1" applyProtection="1">
      <x:alignment horizontal="left" vertical="top" wrapText="1"/>
      <x:protection locked="0" hidden="0"/>
    </x:xf>
    <x:xf numFmtId="0" fontId="15" fillId="7" borderId="8" xfId="0" applyNumberFormat="1" applyFont="1" applyFill="1" applyBorder="1" applyAlignment="1" applyProtection="1">
      <x:alignment horizontal="left" vertical="top" wrapText="1"/>
      <x:protection locked="0" hidden="0"/>
    </x:xf>
    <x:xf numFmtId="0" fontId="15" fillId="7" borderId="6" xfId="0" applyNumberFormat="1" applyFont="1" applyFill="1" applyBorder="1" applyAlignment="1" applyProtection="1">
      <x:alignment horizontal="left" vertical="top" wrapText="1"/>
      <x:protection locked="0" hidden="0"/>
    </x:xf>
    <x:xf numFmtId="0" fontId="15" fillId="7" borderId="7" xfId="0" applyNumberFormat="1" applyFont="1" applyFill="1" applyBorder="1" applyAlignment="1" applyProtection="1">
      <x:alignment horizontal="left" vertical="top" wrapText="1"/>
      <x:protection locked="0" hidden="0"/>
    </x:xf>
    <x:xf numFmtId="166" fontId="40" fillId="39" borderId="31" xfId="2" applyNumberFormat="1" applyFont="1" applyFill="1" applyBorder="1" applyAlignment="1" applyProtection="1">
      <x:alignment horizontal="left" vertical="center" wrapText="1"/>
      <x:protection locked="0" hidden="0"/>
    </x:xf>
    <x:xf numFmtId="0" fontId="41" fillId="0" borderId="0" xfId="0" applyNumberFormat="1" applyFont="1" applyFill="1" applyBorder="1" applyAlignment="1" applyProtection="1">
      <x:alignment horizontal="center" vertical="center" wrapText="1"/>
      <x:protection locked="0" hidden="0"/>
    </x:xf>
    <x:xf numFmtId="0" fontId="41" fillId="0" borderId="0" xfId="0" applyNumberFormat="1" applyFont="1" applyFill="1" applyBorder="1" applyAlignment="1" applyProtection="1">
      <x:alignment horizontal="left" vertical="center" wrapText="1"/>
      <x:protection locked="0" hidden="0"/>
    </x:xf>
    <x:xf numFmtId="200" fontId="41" fillId="0" borderId="0" xfId="0" applyNumberFormat="1" applyFont="1" applyFill="1" applyBorder="1" applyAlignment="1" applyProtection="1">
      <x:alignment horizontal="center" vertical="center" wrapText="1"/>
      <x:protection locked="0" hidden="0"/>
    </x:xf>
  </x:cellXfs>
  <x:cellStyles count="1">
    <x:cellStyle name="Normal" xfId="0"/>
  </x:cellStyles>
  <x:dxfs count="272">
    <x:dxf>
      <x:font>
        <x:color rgb="FF375623"/>
      </x:font>
      <x:fill>
        <x:patternFill>
          <x:bgColor rgb="FFC6E0B4"/>
        </x:patternFill>
      </x:fill>
    </x:dxf>
    <x:dxf>
      <x:font>
        <x:b/>
        <x:color rgb="FF9C0006"/>
      </x:font>
      <x:fill>
        <x:patternFill>
          <x:bgColor rgb="FFF4CCCC"/>
        </x:patternFill>
      </x:fill>
    </x:dxf>
    <x:dxf>
      <x:font>
        <x:color rgb="FF9C6500"/>
      </x:font>
      <x:fill>
        <x:patternFill>
          <x:bgColor rgb="FFFFE699"/>
        </x:patternFill>
      </x:fill>
    </x:dxf>
    <x:dxf>
      <x:font>
        <x:color rgb="FFC00000"/>
      </x:font>
      <x:fill>
        <x:patternFill>
          <x:bgColor rgb="FFF4CCCC"/>
        </x:patternFill>
      </x:fill>
    </x:dxf>
    <x:dxf>
      <x:font>
        <x:color rgb="FF375623"/>
      </x:font>
      <x:fill>
        <x:patternFill>
          <x:bgColor rgb="FFC6E0B4"/>
        </x:patternFill>
      </x:fill>
    </x:dxf>
    <x:dxf>
      <x:font>
        <x:color rgb="FFC00000"/>
      </x:font>
      <x:fill>
        <x:patternFill>
          <x:bgColor rgb="FFF4CCCC"/>
        </x:patternFill>
      </x:fill>
    </x:dxf>
    <x:dxf>
      <x:font>
        <x:color rgb="FF9C6500"/>
      </x:font>
      <x:fill>
        <x:patternFill>
          <x:bgColor rgb="FFFFE699"/>
        </x:patternFill>
      </x:fill>
    </x:dxf>
    <x:dxf>
      <x:font>
        <x:color rgb="FF375623"/>
      </x:font>
      <x:fill>
        <x:patternFill>
          <x:bgColor rgb="FFC6E0B4"/>
        </x:patternFill>
      </x:fill>
    </x:dxf>
    <x:dxf>
      <x:font>
        <x:color rgb="FF666666"/>
      </x:font>
      <x:fill>
        <x:patternFill>
          <x:bgColor rgb="FFE7E6E6"/>
        </x:patternFill>
      </x:fill>
    </x:dxf>
    <x:dxf>
      <x:font>
        <x:color rgb="FF375623"/>
      </x:font>
      <x:fill>
        <x:patternFill>
          <x:bgColor rgb="FFC6E0B4"/>
        </x:patternFill>
      </x:fill>
    </x:dxf>
    <x:dxf>
      <x:font>
        <x:color rgb="FF9C6500"/>
      </x:font>
      <x:fill>
        <x:patternFill>
          <x:bgColor rgb="FFFFE699"/>
        </x:patternFill>
      </x:fill>
    </x:dxf>
    <x:dxf>
      <x:font>
        <x:color rgb="FF9C6500"/>
      </x:font>
      <x:fill>
        <x:patternFill>
          <x:bgColor rgb="FFF4B183"/>
        </x:patternFill>
      </x:fill>
    </x:dxf>
    <x:dxf>
      <x:font>
        <x:color rgb="FFC00000"/>
      </x:font>
      <x:fill>
        <x:patternFill>
          <x:bgColor rgb="FFF4CCCC"/>
        </x:patternFill>
      </x:fill>
    </x:dxf>
    <x:dxf>
      <x:font>
        <x:color rgb="FFC00000"/>
      </x:font>
      <x:fill>
        <x:patternFill>
          <x:bgColor rgb="FFF4CCCC"/>
        </x:patternFill>
      </x:fill>
    </x:dxf>
    <x:dxf>
      <x:font>
        <x:color rgb="FF375623"/>
      </x:font>
      <x:fill>
        <x:patternFill>
          <x:bgColor rgb="FFC6E0B4"/>
        </x:patternFill>
      </x:fill>
    </x:dxf>
    <x:dxf>
      <x:font>
        <x:color rgb="FF9C6500"/>
      </x:font>
      <x:fill>
        <x:patternFill>
          <x:bgColor rgb="FFFFE699"/>
        </x:patternFill>
      </x:fill>
    </x:dxf>
    <x:dxf>
      <x:font>
        <x:color rgb="FF9C6500"/>
      </x:font>
      <x:fill>
        <x:patternFill>
          <x:bgColor rgb="FFF4B183"/>
        </x:patternFill>
      </x:fill>
    </x:dxf>
    <x:dxf>
      <x:font>
        <x:color rgb="FFC00000"/>
      </x:font>
      <x:fill>
        <x:patternFill>
          <x:bgColor rgb="FFF4CCCC"/>
        </x:patternFill>
      </x:fill>
    </x:dxf>
    <x:dxf>
      <x:font>
        <x:color rgb="FFFFFFFF"/>
      </x:font>
      <x:fill>
        <x:patternFill>
          <x:bgColor rgb="FFFFFFFF"/>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border>
        <x:top style="medium">
          <x:color rgb="FF8064A2"/>
        </x:top>
        <x:bottom style="medium">
          <x:color rgb="FF8064A2"/>
        </x:bottom>
      </x:border>
    </x:dxf>
    <x:dxf>
      <x:font>
        <x:b/>
        <x:color rgb="FF5B2C83"/>
      </x:font>
      <x:fill>
        <x:patternFill>
          <x:bgColor rgb="FFE4DFEC"/>
        </x:patternFill>
      </x:fill>
    </x:dxf>
    <x:dxf>
      <x:font>
        <x:b/>
        <x:color rgb="FF5B2C83"/>
      </x:font>
      <x:border>
        <x:left style="medium">
          <x:color rgb="FF8064A2"/>
        </x:left>
        <x:right style="medium">
          <x:color rgb="FF8064A2"/>
        </x:right>
        <x:top style="medium">
          <x:color rgb="FF8064A2"/>
        </x:top>
        <x:bottom style="medium">
          <x:color rgb="FF8064A2"/>
        </x:bottom>
      </x:border>
    </x:dxf>
    <x:dxf>
      <x:font>
        <x:b/>
        <x:color rgb="FF7F6000"/>
      </x:font>
      <x:fill>
        <x:patternFill>
          <x:bgColor rgb="FFF4B183"/>
        </x:patternFill>
      </x:fill>
    </x:dxf>
    <x:dxf>
      <x:font>
        <x:b/>
        <x:color rgb="FF1F4E78"/>
      </x:font>
      <x:fill>
        <x:patternFill>
          <x:bgColor rgb="FFDDEBF7"/>
        </x:patternFill>
      </x:fill>
    </x:dxf>
    <x:dxf>
      <x:font>
        <x:b/>
        <x:color rgb="FF7F6000"/>
      </x:font>
      <x:fill>
        <x:patternFill>
          <x:bgColor rgb="FFFFE699"/>
        </x:patternFill>
      </x:fill>
    </x:dxf>
    <x:dxf>
      <x:font>
        <x:b/>
        <x:color rgb="FF375623"/>
      </x:font>
      <x:fill>
        <x:patternFill>
          <x:bgColor rgb="FFC6E0B4"/>
        </x:patternFill>
      </x:fill>
    </x:dxf>
    <x:dxf>
      <x:font>
        <x:color rgb="FF666666"/>
      </x:font>
      <x:fill>
        <x:patternFill>
          <x:bgColor rgb="FFD9D9D9"/>
        </x:patternFill>
      </x:fill>
    </x:dxf>
    <x:dxf>
      <x:font>
        <x:b/>
        <x:color rgb="FF7F6000"/>
      </x:font>
      <x:fill>
        <x:patternFill>
          <x:bgColor rgb="FFFFE699"/>
        </x:patternFill>
      </x:fill>
    </x:dxf>
    <x:dxf>
      <x:font>
        <x:b/>
        <x:color rgb="FF385723"/>
      </x:font>
      <x:fill>
        <x:patternFill>
          <x:bgColor rgb="FFC6E0B4"/>
        </x:patternFill>
      </x:fill>
    </x:dxf>
    <x:dxf>
      <x:font>
        <x:b/>
        <x:color rgb="FF7F6000"/>
      </x:font>
      <x:fill>
        <x:patternFill>
          <x:bgColor rgb="FFF4B183"/>
        </x:patternFill>
      </x:fill>
    </x:dxf>
    <x:dxf>
      <x:font>
        <x:color rgb="FF375623"/>
      </x:font>
      <x:fill>
        <x:patternFill>
          <x:bgColor rgb="FFC6E0B4"/>
        </x:patternFill>
      </x:fill>
    </x:dxf>
    <x:dxf>
      <x:font>
        <x:b/>
        <x:color rgb="FF9C0006"/>
      </x:font>
      <x:fill>
        <x:patternFill>
          <x:bgColor rgb="FFF4CCCC"/>
        </x:patternFill>
      </x:fill>
    </x:dxf>
    <x:dxf>
      <x:font>
        <x:color rgb="FF9C6500"/>
      </x:font>
      <x:fill>
        <x:patternFill>
          <x:bgColor rgb="FFFFEB9C"/>
        </x:patternFill>
      </x:fill>
    </x:dxf>
    <x:dxf>
      <x:font>
        <x:b/>
        <x:color rgb="FF9C0006"/>
      </x:font>
      <x:fill>
        <x:patternFill>
          <x:bgColor rgb="FFF4CCCC"/>
        </x:patternFill>
      </x:fill>
    </x:dxf>
    <x:dxf>
      <x:font>
        <x:color rgb="FF9C6500"/>
      </x:font>
      <x:fill>
        <x:patternFill>
          <x:bgColor rgb="FFFFEB9C"/>
        </x:patternFill>
      </x:fill>
    </x:dxf>
    <x:dxf>
      <x:font>
        <x:b/>
        <x:color rgb="FF9C0006"/>
      </x:font>
      <x:fill>
        <x:patternFill>
          <x:bgColor rgb="FFF4CCCC"/>
        </x:patternFill>
      </x:fill>
    </x:dxf>
    <x:dxf>
      <x:font>
        <x:color rgb="FF595959"/>
      </x:font>
      <x:fill>
        <x:patternFill>
          <x:bgColor rgb="FFE7E6E6"/>
        </x:patternFill>
      </x:fill>
    </x:dxf>
    <x:dxf>
      <x:font>
        <x:color rgb="FF9C6500"/>
      </x:font>
      <x:fill>
        <x:patternFill>
          <x:bgColor rgb="FFFFEB9C"/>
        </x:patternFill>
      </x:fill>
    </x:dxf>
    <x:dxf>
      <x:font>
        <x:color rgb="FF375623"/>
      </x:font>
      <x:fill>
        <x:patternFill>
          <x:bgColor rgb="FFC6E0B4"/>
        </x:patternFill>
      </x:fill>
    </x:dxf>
    <x:dxf>
      <x:font>
        <x:color rgb="FF9C6500"/>
      </x:font>
      <x:fill>
        <x:patternFill>
          <x:bgColor rgb="FFFFEB9C"/>
        </x:patternFill>
      </x:fill>
    </x:dxf>
    <x:dxf>
      <x:font>
        <x:color rgb="FF595959"/>
      </x:font>
      <x:fill>
        <x:patternFill>
          <x:bgColor rgb="FFE7E6E6"/>
        </x:patternFill>
      </x:fill>
    </x:dxf>
    <x:dxf>
      <x:font>
        <x:b/>
        <x:color rgb="FF9C0006"/>
      </x:font>
      <x:fill>
        <x:patternFill>
          <x:bgColor rgb="FFF4CCCC"/>
        </x:patternFill>
      </x:fill>
    </x:dxf>
    <x:dxf>
      <x:font>
        <x:color rgb="FF375623"/>
      </x:font>
      <x:fill>
        <x:patternFill>
          <x:bgColor rgb="FFC6E0B4"/>
        </x:patternFill>
      </x:fill>
    </x:dxf>
    <x:dxf>
      <x:font>
        <x:color rgb="FF9C6500"/>
      </x:font>
      <x:fill>
        <x:patternFill>
          <x:bgColor rgb="FFFFEB9C"/>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color rgb="FF595959"/>
      </x:font>
      <x:fill>
        <x:patternFill>
          <x:bgColor rgb="FFE7E6E6"/>
        </x:patternFill>
      </x:fill>
    </x:dxf>
    <x:dxf>
      <x:font>
        <x:color rgb="FF375623"/>
      </x:font>
      <x:fill>
        <x:patternFill>
          <x:bgColor rgb="FFC6E0B4"/>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b/>
        <x:color rgb="FF9C6500"/>
      </x:font>
      <x:fill>
        <x:patternFill>
          <x:bgColor rgb="FFFFE699"/>
        </x:patternFill>
      </x:fill>
    </x:dxf>
    <x:dxf>
      <x:font>
        <x:b/>
        <x:color rgb="FFC00000"/>
      </x:font>
      <x:fill>
        <x:patternFill>
          <x:bgColor rgb="FFF4CCCC"/>
        </x:patternFill>
      </x:fill>
    </x:dxf>
    <x:dxf>
      <x:font>
        <x:b/>
        <x:color rgb="FF375623"/>
      </x:font>
      <x:fill>
        <x:patternFill>
          <x:bgColor rgb="FFC6E0B4"/>
        </x:patternFill>
      </x:fill>
    </x:dxf>
    <x:dxf>
      <x:font>
        <x:b/>
        <x:color rgb="FF9C6500"/>
      </x:font>
      <x:fill>
        <x:patternFill>
          <x:bgColor rgb="FFFFE699"/>
        </x:patternFill>
      </x:fill>
    </x:dxf>
    <x:dxf>
      <x:font>
        <x:b/>
        <x:color rgb="FFC00000"/>
      </x:font>
      <x:fill>
        <x:patternFill>
          <x:bgColor rgb="FFF4CCCC"/>
        </x:patternFill>
      </x:fill>
    </x:dxf>
    <x:dxf>
      <x:font>
        <x:b/>
        <x:color rgb="FF375623"/>
      </x:font>
      <x:fill>
        <x:patternFill>
          <x:bgColor rgb="FFC6E0B4"/>
        </x:patternFill>
      </x:fill>
    </x:dxf>
    <x:dxf>
      <x:font>
        <x:color rgb="FF404040"/>
      </x:font>
      <x:fill>
        <x:patternFill>
          <x:bgColor rgb="FFEDF3F8"/>
        </x:patternFill>
      </x:fill>
      <x:border>
        <x:left style="thin">
          <x:color rgb="FF9DC3E6"/>
        </x:left>
        <x:right style="thin">
          <x:color rgb="FF9DC3E6"/>
        </x:right>
        <x:top style="thin">
          <x:color rgb="FF9DC3E6"/>
        </x:top>
        <x:bottom style="thin">
          <x:color rgb="FF9DC3E6"/>
        </x:bottom>
      </x:border>
    </x:dxf>
    <x:dxf>
      <x:border>
        <x:top style="medium">
          <x:color rgb="FF8064A2"/>
        </x:top>
        <x:bottom style="medium">
          <x:color rgb="FF8064A2"/>
        </x:bottom>
      </x:border>
    </x:dxf>
    <x:dxf>
      <x:font>
        <x:b/>
        <x:color rgb="FF5B2C83"/>
      </x:font>
      <x:fill>
        <x:patternFill>
          <x:bgColor rgb="FFE4DFEC"/>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3756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border>
        <x:top style="medium">
          <x:color rgb="FF8064A2"/>
        </x:top>
        <x:bottom style="medium">
          <x:color rgb="FF8064A2"/>
        </x:bottom>
      </x:border>
    </x:dxf>
    <x:dxf>
      <x:font>
        <x:b/>
        <x:color rgb="FF5B2C83"/>
      </x:font>
      <x:fill>
        <x:patternFill>
          <x:bgColor rgb="FFE4DFEC"/>
        </x:patternFill>
      </x:fill>
    </x:dxf>
    <x:dxf>
      <x:font>
        <x:color rgb="FF666666"/>
      </x:font>
      <x:fill>
        <x:patternFill>
          <x:bgColor rgb="FFE7E6E6"/>
        </x:patternFill>
      </x:fill>
    </x:dxf>
    <x:dxf>
      <x:font>
        <x:color rgb="FF666666"/>
      </x:font>
      <x:fill>
        <x:patternFill>
          <x:bgColor rgb="FFE7E6E6"/>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color rgb="FF777777"/>
      </x:font>
      <x:fill>
        <x:patternFill>
          <x:bgColor rgb="FFE7E6E6"/>
        </x:patternFill>
      </x:fill>
    </x:dxf>
    <x:dxf>
      <x:font>
        <x:b/>
        <x:color rgb="FF375623"/>
      </x:font>
      <x:fill>
        <x:patternFill>
          <x:bgColor rgb="FFC6E0B4"/>
        </x:patternFill>
      </x:fill>
    </x:dxf>
    <x:dxf>
      <x:font>
        <x:color rgb="FF7030A0"/>
      </x:font>
      <x:fill>
        <x:patternFill>
          <x:bgColor rgb="FFE4DFEC"/>
        </x:patternFill>
      </x:fill>
    </x:dxf>
    <x:dxf>
      <x:font>
        <x:color rgb="FFFFFFFF"/>
      </x:font>
      <x:fill>
        <x:patternFill>
          <x:bgColor rgb="FFFFFFFF"/>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border>
        <x:top style="medium">
          <x:color rgb="FF8064A2"/>
        </x:top>
        <x:bottom style="medium">
          <x:color rgb="FF8064A2"/>
        </x:bottom>
      </x:border>
    </x:dxf>
    <x:dxf>
      <x:font>
        <x:b/>
        <x:color rgb="FF5B2C83"/>
      </x:font>
      <x:fill>
        <x:patternFill>
          <x:bgColor rgb="FFE4DFEC"/>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color rgb="FF7F7F7F"/>
      </x:font>
      <x:fill>
        <x:patternFill>
          <x:bgColor rgb="FFE7E6E6"/>
        </x:patternFill>
      </x:fill>
    </x:dxf>
    <x:dxf>
      <x:font>
        <x:b/>
        <x:color rgb="FF5B2C83"/>
      </x:font>
      <x:fill>
        <x:patternFill>
          <x:bgColor rgb="FFE4DFEC"/>
        </x:patternFill>
      </x:fill>
    </x:dxf>
    <x:dxf>
      <x:font>
        <x:color rgb="FF7F7F7F"/>
      </x:font>
      <x:fill>
        <x:patternFill>
          <x:bgColor rgb="FFE7E6E6"/>
        </x:patternFill>
      </x:fill>
    </x:dxf>
    <x:dxf>
      <x:font>
        <x:color rgb="FF7F7F7F"/>
      </x:font>
      <x:fill>
        <x:patternFill>
          <x:bgColor rgb="FFE7E6E6"/>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1F4E78"/>
      </x:font>
      <x:fill>
        <x:patternFill>
          <x:bgColor rgb="FFDDEB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777777"/>
      </x:font>
      <x:fill>
        <x:patternFill>
          <x:bgColor rgb="FFE7E6E6"/>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9C0006"/>
      </x:font>
      <x:fill>
        <x:patternFill>
          <x:bgColor rgb="FFF4CCCC"/>
        </x:patternFill>
      </x:fill>
    </x:dxf>
    <x:dxf>
      <x:font>
        <x:b/>
        <x:color rgb="FF7F6000"/>
      </x:font>
      <x:fill>
        <x:patternFill>
          <x:bgColor rgb="FFF4B183"/>
        </x:patternFill>
      </x:fill>
    </x:dxf>
    <x:dxf>
      <x:font>
        <x:b/>
        <x:color rgb="FF7F6000"/>
      </x:font>
      <x:fill>
        <x:patternFill>
          <x:bgColor rgb="FFFFE699"/>
        </x:patternFill>
      </x:fill>
    </x:dxf>
    <x:dxf>
      <x:font>
        <x:b/>
        <x:color rgb="FF375623"/>
      </x:font>
      <x:fill>
        <x:patternFill>
          <x:bgColor rgb="FFC6E0B4"/>
        </x:patternFill>
      </x:fill>
    </x:dxf>
    <x:dxf>
      <x:font>
        <x:b/>
        <x:color rgb="FF9C0006"/>
      </x:font>
      <x:fill>
        <x:patternFill>
          <x:bgColor rgb="FFF4CCCC"/>
        </x:patternFill>
      </x:fill>
    </x:dxf>
    <x:dxf>
      <x:font>
        <x:b/>
        <x:color rgb="FF7F6000"/>
      </x:font>
      <x:fill>
        <x:patternFill>
          <x:bgColor rgb="FFF4B183"/>
        </x:patternFill>
      </x:fill>
    </x:dxf>
    <x:dxf>
      <x:font>
        <x:b/>
        <x:color rgb="FF7F6000"/>
      </x:font>
      <x:fill>
        <x:patternFill>
          <x:bgColor rgb="FFFFE699"/>
        </x:patternFill>
      </x:fill>
    </x:dxf>
    <x:dxf>
      <x:font>
        <x:b/>
        <x:color rgb="FF375623"/>
      </x:font>
      <x:fill>
        <x:patternFill>
          <x:bgColor rgb="FFC6E0B4"/>
        </x:patternFill>
      </x:fill>
    </x:dxf>
    <x:dxf>
      <x:font>
        <x:b/>
        <x:color rgb="FF5B2C83"/>
      </x:font>
      <x:fill>
        <x:patternFill>
          <x:bgColor rgb="FFE4DFEC"/>
        </x:patternFill>
      </x:fill>
    </x:dxf>
    <x:dxf>
      <x:border>
        <x:top style="medium">
          <x:color rgb="FF8064A2"/>
        </x:top>
        <x:bottom style="medium">
          <x:color rgb="FF8064A2"/>
        </x:bottom>
      </x:border>
    </x:dxf>
    <x:dxf>
      <x:font>
        <x:color rgb="FF404040"/>
      </x:font>
      <x:fill>
        <x:patternFill>
          <x:bgColor rgb="FFEDF3F8"/>
        </x:patternFill>
      </x:fill>
      <x:border>
        <x:left style="thin">
          <x:color rgb="FF9DC3E6"/>
        </x:left>
        <x:right style="thin">
          <x:color rgb="FF9DC3E6"/>
        </x:right>
        <x:top style="thin">
          <x:color rgb="FF9DC3E6"/>
        </x:top>
        <x:bottom style="thin">
          <x:color rgb="FF9DC3E6"/>
        </x:bottom>
      </x:border>
    </x:dxf>
    <x:dxf>
      <x:font>
        <x:b/>
        <x:color rgb="FF375623"/>
      </x:font>
      <x:fill>
        <x:patternFill>
          <x:bgColor rgb="FFC6E0B4"/>
        </x:patternFill>
      </x:fill>
    </x:dxf>
    <x:dxf>
      <x:font>
        <x:b/>
        <x:color rgb="FFC00000"/>
      </x:font>
      <x:fill>
        <x:patternFill>
          <x:bgColor rgb="FFF4CCCC"/>
        </x:patternFill>
      </x:fill>
    </x:dxf>
    <x:dxf>
      <x:font>
        <x:b/>
        <x:color rgb="FF9C6500"/>
      </x:font>
      <x:fill>
        <x:patternFill>
          <x:bgColor rgb="FFFFE699"/>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color rgb="FF375623"/>
      </x:font>
      <x:fill>
        <x:patternFill>
          <x:bgColor rgb="FFC6E0B4"/>
        </x:patternFill>
      </x:fill>
    </x:dxf>
    <x:dxf>
      <x:font>
        <x:color rgb="FF595959"/>
      </x:font>
      <x:fill>
        <x:patternFill>
          <x:bgColor rgb="FFE7E6E6"/>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color rgb="FF9C6500"/>
      </x:font>
      <x:fill>
        <x:patternFill>
          <x:bgColor rgb="FFFFEB9C"/>
        </x:patternFill>
      </x:fill>
    </x:dxf>
    <x:dxf>
      <x:font>
        <x:color rgb="FF375623"/>
      </x:font>
      <x:fill>
        <x:patternFill>
          <x:bgColor rgb="FFC6E0B4"/>
        </x:patternFill>
      </x:fill>
    </x:dxf>
    <x:dxf>
      <x:font>
        <x:b/>
        <x:color rgb="FF9C0006"/>
      </x:font>
      <x:fill>
        <x:patternFill>
          <x:bgColor rgb="FFF4CCCC"/>
        </x:patternFill>
      </x:fill>
    </x:dxf>
    <x:dxf>
      <x:font>
        <x:color rgb="FF595959"/>
      </x:font>
      <x:fill>
        <x:patternFill>
          <x:bgColor rgb="FFE7E6E6"/>
        </x:patternFill>
      </x:fill>
    </x:dxf>
    <x:dxf>
      <x:font>
        <x:color rgb="FF9C6500"/>
      </x:font>
      <x:fill>
        <x:patternFill>
          <x:bgColor rgb="FFFFEB9C"/>
        </x:patternFill>
      </x:fill>
    </x:dxf>
    <x:dxf>
      <x:font>
        <x:color rgb="FF375623"/>
      </x:font>
      <x:fill>
        <x:patternFill>
          <x:bgColor rgb="FFC6E0B4"/>
        </x:patternFill>
      </x:fill>
    </x:dxf>
    <x:dxf>
      <x:font>
        <x:color rgb="FF9C6500"/>
      </x:font>
      <x:fill>
        <x:patternFill>
          <x:bgColor rgb="FFFFEB9C"/>
        </x:patternFill>
      </x:fill>
    </x:dxf>
    <x:dxf>
      <x:font>
        <x:color rgb="FF595959"/>
      </x:font>
      <x:fill>
        <x:patternFill>
          <x:bgColor rgb="FFE7E6E6"/>
        </x:patternFill>
      </x:fill>
    </x:dxf>
    <x:dxf>
      <x:font>
        <x:b/>
        <x:color rgb="FF9C0006"/>
      </x:font>
      <x:fill>
        <x:patternFill>
          <x:bgColor rgb="FFF4CCCC"/>
        </x:patternFill>
      </x:fill>
    </x:dxf>
    <x:dxf>
      <x:font>
        <x:color rgb="FF9C6500"/>
      </x:font>
      <x:fill>
        <x:patternFill>
          <x:bgColor rgb="FFFFEB9C"/>
        </x:patternFill>
      </x:fill>
    </x:dxf>
    <x:dxf>
      <x:font>
        <x:b/>
        <x:color rgb="FF9C0006"/>
      </x:font>
      <x:fill>
        <x:patternFill>
          <x:bgColor rgb="FFF4CCCC"/>
        </x:patternFill>
      </x:fill>
    </x:dxf>
    <x:dxf>
      <x:font>
        <x:color rgb="FF203548"/>
      </x:font>
      <x:fill>
        <x:patternFill>
          <x:bgColor rgb="FFFFF2CC"/>
        </x:patternFill>
      </x:fill>
      <x:border>
        <x:left style="thin">
          <x:color rgb="FF9CC2E5"/>
        </x:left>
        <x:right style="thin">
          <x:color rgb="FF9CC2E5"/>
        </x:right>
        <x:top style="thin">
          <x:color rgb="FF9CC2E5"/>
        </x:top>
        <x:bottom style="thin">
          <x:color rgb="FF9CC2E5"/>
        </x:bottom>
      </x:border>
    </x:dxf>
    <x:dxf>
      <x:font>
        <x:color rgb="FF9C6500"/>
      </x:font>
      <x:fill>
        <x:patternFill>
          <x:bgColor rgb="FFFFEB9C"/>
        </x:patternFill>
      </x:fill>
    </x:dxf>
    <x:dxf>
      <x:font>
        <x:b/>
        <x:color rgb="FF9C0006"/>
      </x:font>
      <x:fill>
        <x:patternFill>
          <x:bgColor rgb="FFF4CCCC"/>
        </x:patternFill>
      </x:fill>
    </x:dxf>
    <x:dxf>
      <x:font>
        <x:color rgb="FF375623"/>
      </x:font>
      <x:fill>
        <x:patternFill>
          <x:bgColor rgb="FFC6E0B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514999925814cc5" /><Relationship Type="http://schemas.openxmlformats.org/officeDocument/2006/relationships/theme" Target="/xl/theme/theme1.xml" Id="Rd68a2d6cf1da4ba4" /><Relationship Type="http://schemas.openxmlformats.org/officeDocument/2006/relationships/sharedStrings" Target="/xl/sharedStrings.xml" Id="Rf330f5c35e204b78" /><Relationship Type="http://schemas.openxmlformats.org/officeDocument/2006/relationships/worksheet" Target="/xl/worksheets/sheet1.xml" Id="R614d79dca03448fc" /><Relationship Type="http://schemas.openxmlformats.org/officeDocument/2006/relationships/worksheet" Target="/xl/worksheets/sheet2.xml" Id="Reec05014adeb4b4f" /><Relationship Type="http://schemas.openxmlformats.org/officeDocument/2006/relationships/worksheet" Target="/xl/worksheets/sheet3.xml" Id="Rf6ac476fd32d4a7b" /><Relationship Type="http://schemas.openxmlformats.org/officeDocument/2006/relationships/worksheet" Target="/xl/worksheets/sheet4.xml" Id="R55ab00be6b5a4ccb" /><Relationship Type="http://schemas.openxmlformats.org/officeDocument/2006/relationships/worksheet" Target="/xl/worksheets/sheet5.xml" Id="Rf1459f260d134ca1" /><Relationship Type="http://schemas.openxmlformats.org/officeDocument/2006/relationships/worksheet" Target="/xl/worksheets/sheet6.xml" Id="Rcb82e3799beb4869" /><Relationship Type="http://schemas.openxmlformats.org/officeDocument/2006/relationships/worksheet" Target="/xl/worksheets/sheet7.xml" Id="R24d7387a1a9441e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4.25"/>
  <x:cols>
    <x:col min="1" max="8" width="16" customWidth="1"/>
  </x:cols>
  <x:sheetData>
    <x:row r="1" ht="33.95000076293945" customHeight="1">
      <x:c r="A1" s="60" t="s">
        <x:v>0</x:v>
      </x:c>
      <x:c r="B1" s="60"/>
      <x:c r="C1" s="60"/>
      <x:c r="D1" s="60"/>
      <x:c r="E1" s="60"/>
      <x:c r="F1" s="60"/>
      <x:c r="G1" s="60"/>
      <x:c r="H1" s="60"/>
    </x:row>
    <x:row r="2" ht="30" customHeight="1">
      <x:c r="A2" s="61" t="s">
        <x:v>1</x:v>
      </x:c>
      <x:c r="B2" s="61"/>
      <x:c r="C2" s="61"/>
      <x:c r="D2" s="61"/>
      <x:c r="E2" s="61"/>
      <x:c r="F2" s="61"/>
      <x:c r="G2" s="61"/>
      <x:c r="H2" s="61"/>
    </x:row>
    <x:row r="3" ht="30" customHeight="1">
      <x:c r="A3" s="62" t="s">
        <x:v>2</x:v>
      </x:c>
      <x:c r="B3" s="63"/>
      <x:c r="C3" s="63"/>
      <x:c r="D3" s="63"/>
      <x:c r="E3" s="63"/>
      <x:c r="F3" s="63"/>
      <x:c r="G3" s="63"/>
      <x:c r="H3" s="64"/>
    </x:row>
    <x:row r="4" ht="260.1000061035156" customHeight="1">
      <x:c r="A4" s="214"/>
      <x:c r="B4" s="215"/>
      <x:c r="C4" s="215"/>
      <x:c r="D4" s="215"/>
      <x:c r="E4" s="215"/>
      <x:c r="F4" s="215"/>
      <x:c r="G4" s="215"/>
      <x:c r="H4" s="216"/>
    </x:row>
    <x:row r="5" ht="20.100000381469727" customHeight="1"/>
    <x:row r="6" ht="33.95000076293945" customHeight="1">
      <x:c r="A6" s="68" t="s">
        <x:v>3</x:v>
      </x:c>
      <x:c r="B6" s="69"/>
      <x:c r="C6" s="69"/>
      <x:c r="D6" s="69"/>
      <x:c r="E6" s="69"/>
      <x:c r="F6" s="69"/>
      <x:c r="G6" s="69"/>
      <x:c r="H6" s="70"/>
    </x:row>
    <x:row r="7" ht="42" customHeight="1">
      <x:c r="A7" s="5" t="s">
        <x:v>4</x:v>
      </x:c>
      <x:c r="B7" s="4"/>
      <x:c r="C7" s="4"/>
      <x:c r="D7" s="4"/>
      <x:c r="E7" s="4"/>
      <x:c r="F7" s="4"/>
      <x:c r="G7" s="4"/>
      <x:c r="H7" s="3"/>
    </x:row>
    <x:row r="8" ht="42" customHeight="1">
      <x:c r="A8" s="5" t="s">
        <x:v>5</x:v>
      </x:c>
      <x:c r="B8" s="4"/>
      <x:c r="C8" s="4"/>
      <x:c r="D8" s="4"/>
      <x:c r="E8" s="4"/>
      <x:c r="F8" s="4"/>
      <x:c r="G8" s="4"/>
      <x:c r="H8" s="3"/>
    </x:row>
    <x:row r="9" ht="42" customHeight="1">
      <x:c r="A9" s="5" t="s">
        <x:v>6</x:v>
      </x:c>
      <x:c r="B9" s="4"/>
      <x:c r="C9" s="4"/>
      <x:c r="D9" s="4"/>
      <x:c r="E9" s="4"/>
      <x:c r="F9" s="4"/>
      <x:c r="G9" s="4"/>
      <x:c r="H9" s="3"/>
    </x:row>
    <x:row r="10" ht="33.95000076293945" customHeight="1">
      <x:c r="A10" s="2" t="s">
        <x:v>7</x:v>
      </x:c>
      <x:c r="B10" s="1"/>
      <x:c r="C10" s="1"/>
      <x:c r="D10" s="1"/>
      <x:c r="E10" s="1"/>
      <x:c r="F10" s="1"/>
      <x:c r="G10" s="1"/>
      <x:c r="H10" s="59"/>
    </x:row>
  </x:sheetData>
  <x:sheetProtection sheet="1" objects="1" scenarios="1" formatCells="1" formatColumns="1" formatRows="1" insertColumns="1" insertRows="1" insertHyperlinks="1" deleteColumns="1" deleteRows="1" sort="1" autoFilter="1" pivotTables="1" selectLockedCells="0" selectUnlockedCells="0"/>
  <x:mergeCells>
    <x:mergeCell ref="A8:H8"/>
    <x:mergeCell ref="A9:H9"/>
    <x:mergeCell ref="A10:H10"/>
    <x:mergeCell ref="A1:H1"/>
    <x:mergeCell ref="A2:H2"/>
    <x:mergeCell ref="A3:H3"/>
    <x:mergeCell ref="A4:H4"/>
    <x:mergeCell ref="A6:H6"/>
    <x:mergeCell ref="A7:H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4.25"/>
  <x:cols>
    <x:col min="1" max="2" width="9" customWidth="1"/>
    <x:col min="3" max="4" width="15" customWidth="1"/>
    <x:col min="5" max="5" width="9.625" customWidth="1"/>
    <x:col min="6" max="6" width="16" customWidth="1"/>
    <x:col min="7" max="7" width="12.5" customWidth="1"/>
    <x:col min="8" max="9" width="13" customWidth="1"/>
    <x:col min="10" max="11" width="20" customWidth="1"/>
  </x:cols>
  <x:sheetData>
    <x:row r="1" ht="33.95000076293945" customHeight="1">
      <x:c r="A1" s="60" t="s">
        <x:v>8</x:v>
      </x:c>
      <x:c r="B1" s="60"/>
      <x:c r="C1" s="60"/>
      <x:c r="D1" s="60"/>
      <x:c r="E1" s="60"/>
      <x:c r="F1" s="60"/>
      <x:c r="G1" s="60"/>
      <x:c r="H1" s="60"/>
      <x:c r="I1" s="60"/>
      <x:c r="J1" s="60"/>
      <x:c r="K1" s="60"/>
    </x:row>
    <x:row r="2" ht="15.75" customHeight="1">
      <x:c r="A2" s="78" t="s">
        <x:v>9</x:v>
      </x:c>
      <x:c r="B2" s="78"/>
      <x:c r="C2" s="78"/>
      <x:c r="D2" s="78"/>
      <x:c r="E2" s="78"/>
      <x:c r="F2" s="78"/>
      <x:c r="G2" s="78"/>
      <x:c r="H2" s="78"/>
      <x:c r="I2" s="78"/>
      <x:c r="J2" s="78"/>
      <x:c r="K2" s="78"/>
    </x:row>
    <x:row r="3" ht="24" customHeight="1">
      <x:c r="A3" s="62" t="s">
        <x:v>10</x:v>
      </x:c>
      <x:c r="B3" s="63" t="s">
        <x:v>10</x:v>
      </x:c>
      <x:c r="C3" s="63" t="s">
        <x:v>10</x:v>
      </x:c>
      <x:c r="D3" s="63" t="s">
        <x:v>10</x:v>
      </x:c>
      <x:c r="E3" s="63" t="s">
        <x:v>10</x:v>
      </x:c>
      <x:c r="F3" s="63" t="s">
        <x:v>10</x:v>
      </x:c>
      <x:c r="G3" s="63" t="s">
        <x:v>10</x:v>
      </x:c>
      <x:c r="H3" s="63" t="s">
        <x:v>10</x:v>
      </x:c>
      <x:c r="I3" s="63" t="s">
        <x:v>10</x:v>
      </x:c>
      <x:c r="J3" s="63" t="s">
        <x:v>10</x:v>
      </x:c>
      <x:c r="K3" s="63" t="s">
        <x:v>10</x:v>
      </x:c>
    </x:row>
    <x:row r="4" ht="24" customHeight="1">
      <x:c r="A4" s="76" t="s">
        <x:v>11</x:v>
      </x:c>
      <x:c r="B4" s="76" t="s">
        <x:v>11</x:v>
      </x:c>
      <x:c r="C4" s="77" t="s">
        <x:v>12</x:v>
      </x:c>
      <x:c r="D4" s="77"/>
      <x:c r="E4" s="77"/>
      <x:c r="F4" s="188" t="s">
        <x:v>13</x:v>
      </x:c>
      <x:c r="G4" s="188"/>
      <x:c r="H4" s="188"/>
      <x:c r="I4" s="188"/>
      <x:c r="J4" s="188"/>
      <x:c r="K4" s="188"/>
    </x:row>
    <x:row r="5" ht="24" customHeight="1">
      <x:c r="A5" s="76" t="s">
        <x:v>14</x:v>
      </x:c>
      <x:c r="B5" s="76" t="s">
        <x:v>14</x:v>
      </x:c>
      <x:c r="C5" s="77" t="s">
        <x:v>15</x:v>
      </x:c>
      <x:c r="D5" s="77"/>
      <x:c r="E5" s="77"/>
      <x:c r="F5" s="189" t="s">
        <x:v>16</x:v>
      </x:c>
      <x:c r="G5" s="189"/>
      <x:c r="H5" s="189"/>
      <x:c r="I5" s="189"/>
      <x:c r="J5" s="189"/>
      <x:c r="K5" s="189"/>
    </x:row>
    <x:row r="6" ht="24" customHeight="1">
      <x:c r="A6" s="76" t="s">
        <x:v>17</x:v>
      </x:c>
      <x:c r="B6" s="76" t="s">
        <x:v>17</x:v>
      </x:c>
      <x:c r="C6" s="77" t="s">
        <x:v>18</x:v>
      </x:c>
      <x:c r="D6" s="77"/>
      <x:c r="E6" s="77"/>
      <x:c r="F6" s="188" t="s">
        <x:v>19</x:v>
      </x:c>
      <x:c r="G6" s="188"/>
      <x:c r="H6" s="188"/>
      <x:c r="I6" s="188"/>
      <x:c r="J6" s="188"/>
      <x:c r="K6" s="188"/>
    </x:row>
    <x:row r="7" ht="24" customHeight="1">
      <x:c r="A7" s="76" t="s">
        <x:v>20</x:v>
      </x:c>
      <x:c r="B7" s="76" t="s">
        <x:v>20</x:v>
      </x:c>
      <x:c r="C7" s="77" t="s">
        <x:v>21</x:v>
      </x:c>
      <x:c r="D7" s="77"/>
      <x:c r="E7" s="77"/>
      <x:c r="F7" s="188" t="s">
        <x:v>22</x:v>
      </x:c>
      <x:c r="G7" s="188"/>
      <x:c r="H7" s="188"/>
      <x:c r="I7" s="188"/>
      <x:c r="J7" s="188"/>
      <x:c r="K7" s="188"/>
    </x:row>
    <x:row r="8" ht="27.950000762939453" customHeight="1">
      <x:c r="A8" s="62" t="s">
        <x:v>23</x:v>
      </x:c>
      <x:c r="B8" s="63" t="s">
        <x:v>23</x:v>
      </x:c>
      <x:c r="C8" s="63" t="s">
        <x:v>23</x:v>
      </x:c>
      <x:c r="D8" s="63" t="s">
        <x:v>23</x:v>
      </x:c>
      <x:c r="E8" s="63" t="s">
        <x:v>23</x:v>
      </x:c>
      <x:c r="F8" s="63" t="s">
        <x:v>23</x:v>
      </x:c>
      <x:c r="G8" s="63" t="s">
        <x:v>23</x:v>
      </x:c>
      <x:c r="H8" s="63" t="s">
        <x:v>23</x:v>
      </x:c>
      <x:c r="I8" s="63" t="s">
        <x:v>23</x:v>
      </x:c>
      <x:c r="J8" s="63" t="s">
        <x:v>23</x:v>
      </x:c>
      <x:c r="K8" s="63" t="s">
        <x:v>23</x:v>
      </x:c>
    </x:row>
    <x:row r="9" ht="21.75" customHeight="1">
      <x:c r="A9" s="73" t="s">
        <x:v>24</x:v>
      </x:c>
      <x:c r="B9" s="73"/>
      <x:c r="C9" s="217"/>
      <x:c r="D9" s="217"/>
      <x:c r="E9" s="217"/>
      <x:c r="F9" s="217"/>
      <x:c r="G9" s="217"/>
      <x:c r="H9" s="73" t="s">
        <x:v>25</x:v>
      </x:c>
      <x:c r="I9" s="73"/>
      <x:c r="J9" s="217"/>
      <x:c r="K9" s="217"/>
    </x:row>
    <x:row r="10" ht="21.75" customHeight="1">
      <x:c r="A10" s="73" t="s">
        <x:v>26</x:v>
      </x:c>
      <x:c r="B10" s="73" t="s">
        <x:v>26</x:v>
      </x:c>
      <x:c r="C10" s="217"/>
      <x:c r="D10" s="217"/>
      <x:c r="E10" s="217"/>
      <x:c r="F10" s="217"/>
      <x:c r="G10" s="217"/>
      <x:c r="H10" s="73" t="s">
        <x:v>27</x:v>
      </x:c>
      <x:c r="I10" s="73" t="s">
        <x:v>27</x:v>
      </x:c>
      <x:c r="J10" s="217"/>
      <x:c r="K10" s="217"/>
    </x:row>
    <x:row r="11" ht="21.75" customHeight="1">
      <x:c r="A11" s="73" t="s">
        <x:v>28</x:v>
      </x:c>
      <x:c r="B11" s="73" t="s">
        <x:v>28</x:v>
      </x:c>
      <x:c r="C11" s="217"/>
      <x:c r="D11" s="217"/>
      <x:c r="E11" s="217"/>
      <x:c r="F11" s="217"/>
      <x:c r="G11" s="217"/>
      <x:c r="H11" s="73" t="s">
        <x:v>29</x:v>
      </x:c>
      <x:c r="I11" s="73" t="s">
        <x:v>29</x:v>
      </x:c>
      <x:c r="J11" s="217"/>
      <x:c r="K11" s="217"/>
    </x:row>
    <x:row r="12" ht="21.75" customHeight="1">
      <x:c r="A12" s="73" t="s">
        <x:v>30</x:v>
      </x:c>
      <x:c r="B12" s="73" t="s">
        <x:v>30</x:v>
      </x:c>
      <x:c r="C12" s="217"/>
      <x:c r="D12" s="217"/>
      <x:c r="E12" s="217"/>
      <x:c r="F12" s="217"/>
      <x:c r="G12" s="217"/>
      <x:c r="H12" s="73" t="s">
        <x:v>31</x:v>
      </x:c>
      <x:c r="I12" s="73"/>
      <x:c r="J12" s="217"/>
      <x:c r="K12" s="217"/>
    </x:row>
    <x:row r="13" ht="21.75" customHeight="1">
      <x:c r="A13" s="73" t="s">
        <x:v>32</x:v>
      </x:c>
      <x:c r="B13" s="73"/>
      <x:c r="C13" s="218"/>
      <x:c r="D13" s="218"/>
      <x:c r="E13" s="218"/>
      <x:c r="F13" s="218"/>
      <x:c r="G13" s="218"/>
      <x:c r="H13" s="73" t="s">
        <x:v>33</x:v>
      </x:c>
      <x:c r="I13" s="73"/>
      <x:c r="J13" s="218"/>
      <x:c r="K13" s="218"/>
    </x:row>
    <x:row r="14" ht="21.75" customHeight="1">
      <x:c r="A14" s="73" t="s">
        <x:v>34</x:v>
      </x:c>
      <x:c r="B14" s="73" t="s">
        <x:v>35</x:v>
      </x:c>
      <x:c r="C14" s="219"/>
      <x:c r="D14" s="220"/>
      <x:c r="E14" s="220"/>
      <x:c r="F14" s="220"/>
      <x:c r="G14" s="221"/>
      <x:c r="H14" s="73" t="s">
        <x:v>36</x:v>
      </x:c>
      <x:c r="I14" s="73"/>
      <x:c r="J14" s="219"/>
      <x:c r="K14" s="221"/>
    </x:row>
    <x:row r="15" ht="27.950000762939453" customHeight="1">
      <x:c r="A15" s="62" t="s">
        <x:v>37</x:v>
      </x:c>
      <x:c r="B15" s="63" t="s">
        <x:v>37</x:v>
      </x:c>
      <x:c r="C15" s="63" t="s">
        <x:v>37</x:v>
      </x:c>
      <x:c r="D15" s="63" t="s">
        <x:v>37</x:v>
      </x:c>
      <x:c r="E15" s="63" t="s">
        <x:v>37</x:v>
      </x:c>
      <x:c r="F15" s="63" t="s">
        <x:v>37</x:v>
      </x:c>
      <x:c r="G15" s="63" t="s">
        <x:v>37</x:v>
      </x:c>
      <x:c r="H15" s="63" t="s">
        <x:v>37</x:v>
      </x:c>
      <x:c r="I15" s="63" t="s">
        <x:v>37</x:v>
      </x:c>
      <x:c r="J15" s="63" t="s">
        <x:v>37</x:v>
      </x:c>
      <x:c r="K15" s="63" t="s">
        <x:v>37</x:v>
      </x:c>
    </x:row>
    <x:row r="16" ht="21.75" customHeight="1">
      <x:c r="A16" s="73" t="s">
        <x:v>38</x:v>
      </x:c>
      <x:c r="B16" s="73" t="s">
        <x:v>38</x:v>
      </x:c>
      <x:c r="C16" s="217"/>
      <x:c r="D16" s="217"/>
      <x:c r="E16" s="217"/>
      <x:c r="F16" s="217"/>
      <x:c r="G16" s="217"/>
      <x:c r="H16" s="73" t="s">
        <x:v>39</x:v>
      </x:c>
      <x:c r="I16" s="73" t="s">
        <x:v>40</x:v>
      </x:c>
      <x:c r="J16" s="217"/>
      <x:c r="K16" s="217"/>
    </x:row>
    <x:row r="17" ht="21.75" customHeight="1">
      <x:c r="A17" s="73" t="s">
        <x:v>41</x:v>
      </x:c>
      <x:c r="B17" s="73" t="s">
        <x:v>41</x:v>
      </x:c>
      <x:c r="C17" s="222"/>
      <x:c r="D17" s="222"/>
      <x:c r="E17" s="222"/>
      <x:c r="F17" s="222"/>
      <x:c r="G17" s="222"/>
      <x:c r="H17" s="73" t="s">
        <x:v>42</x:v>
      </x:c>
      <x:c r="I17" s="73" t="s">
        <x:v>43</x:v>
      </x:c>
      <x:c r="J17" s="222"/>
      <x:c r="K17" s="222"/>
    </x:row>
    <x:row r="18" ht="21.75" customHeight="1">
      <x:c r="A18" s="74" t="s">
        <x:v>44</x:v>
      </x:c>
      <x:c r="B18" s="75" t="s">
        <x:v>44</x:v>
      </x:c>
      <x:c r="C18" s="217"/>
      <x:c r="D18" s="217"/>
      <x:c r="E18" s="217"/>
      <x:c r="F18" s="217"/>
      <x:c r="G18" s="217"/>
      <x:c r="H18" s="73" t="s">
        <x:v>45</x:v>
      </x:c>
      <x:c r="I18" s="73" t="s">
        <x:v>46</x:v>
      </x:c>
      <x:c r="J18" s="217"/>
      <x:c r="K18" s="217"/>
    </x:row>
    <x:row r="19" ht="21.75" customHeight="1">
      <x:c r="A19" s="74" t="s">
        <x:v>47</x:v>
      </x:c>
      <x:c r="B19" s="75"/>
      <x:c r="C19" s="217"/>
      <x:c r="D19" s="217"/>
      <x:c r="E19" s="217"/>
      <x:c r="F19" s="217"/>
      <x:c r="G19" s="217"/>
      <x:c r="H19" s="73" t="s">
        <x:v>48</x:v>
      </x:c>
      <x:c r="I19" s="73" t="s">
        <x:v>48</x:v>
      </x:c>
      <x:c r="J19" s="217"/>
      <x:c r="K19" s="217"/>
    </x:row>
    <x:row r="20" ht="27.950000762939453" customHeight="1">
      <x:c r="A20" s="62" t="s">
        <x:v>49</x:v>
      </x:c>
      <x:c r="B20" s="63" t="s">
        <x:v>49</x:v>
      </x:c>
      <x:c r="C20" s="63" t="s">
        <x:v>49</x:v>
      </x:c>
      <x:c r="D20" s="63" t="s">
        <x:v>49</x:v>
      </x:c>
      <x:c r="E20" s="63" t="s">
        <x:v>49</x:v>
      </x:c>
      <x:c r="F20" s="63" t="s">
        <x:v>49</x:v>
      </x:c>
      <x:c r="G20" s="63" t="s">
        <x:v>49</x:v>
      </x:c>
      <x:c r="H20" s="63" t="s">
        <x:v>49</x:v>
      </x:c>
      <x:c r="I20" s="63" t="s">
        <x:v>49</x:v>
      </x:c>
      <x:c r="J20" s="63" t="s">
        <x:v>49</x:v>
      </x:c>
      <x:c r="K20" s="63" t="s">
        <x:v>49</x:v>
      </x:c>
    </x:row>
    <x:row r="21" ht="21" customHeight="1">
      <x:c r="A21" s="72" t="s">
        <x:v>50</x:v>
      </x:c>
      <x:c r="B21" s="72" t="s">
        <x:v>50</x:v>
      </x:c>
      <x:c r="C21" s="72" t="s">
        <x:v>50</x:v>
      </x:c>
      <x:c r="D21" s="190" t="s">
        <x:v>51</x:v>
      </x:c>
      <x:c r="E21" s="191" t="s">
        <x:v>52</x:v>
      </x:c>
      <x:c r="F21" s="191" t="s">
        <x:v>52</x:v>
      </x:c>
      <x:c r="G21" s="191" t="s">
        <x:v>52</x:v>
      </x:c>
      <x:c r="H21" s="191" t="s">
        <x:v>52</x:v>
      </x:c>
      <x:c r="I21" s="191" t="s">
        <x:v>52</x:v>
      </x:c>
      <x:c r="J21" s="191" t="s">
        <x:v>52</x:v>
      </x:c>
      <x:c r="K21" s="192" t="s">
        <x:v>52</x:v>
      </x:c>
    </x:row>
    <x:row r="22" ht="21" customHeight="1">
      <x:c r="A22" s="72" t="s">
        <x:v>53</x:v>
      </x:c>
      <x:c r="B22" s="72" t="s">
        <x:v>53</x:v>
      </x:c>
      <x:c r="C22" s="72" t="s">
        <x:v>53</x:v>
      </x:c>
      <x:c r="D22" s="188" t="s">
        <x:v>54</x:v>
      </x:c>
      <x:c r="E22" s="188" t="s">
        <x:v>54</x:v>
      </x:c>
      <x:c r="F22" s="188" t="s">
        <x:v>54</x:v>
      </x:c>
      <x:c r="G22" s="188" t="s">
        <x:v>54</x:v>
      </x:c>
      <x:c r="H22" s="188" t="s">
        <x:v>54</x:v>
      </x:c>
      <x:c r="I22" s="188" t="s">
        <x:v>54</x:v>
      </x:c>
      <x:c r="J22" s="188" t="s">
        <x:v>54</x:v>
      </x:c>
      <x:c r="K22" s="188" t="s">
        <x:v>54</x:v>
      </x:c>
    </x:row>
    <x:row r="23" ht="21" customHeight="1">
      <x:c r="A23" s="72" t="s">
        <x:v>55</x:v>
      </x:c>
      <x:c r="B23" s="72"/>
      <x:c r="C23" s="72"/>
      <x:c r="D23" s="188" t="s">
        <x:v>56</x:v>
      </x:c>
      <x:c r="E23" s="188" t="s">
        <x:v>56</x:v>
      </x:c>
      <x:c r="F23" s="188" t="s">
        <x:v>56</x:v>
      </x:c>
      <x:c r="G23" s="188" t="s">
        <x:v>56</x:v>
      </x:c>
      <x:c r="H23" s="188" t="s">
        <x:v>56</x:v>
      </x:c>
      <x:c r="I23" s="188" t="s">
        <x:v>56</x:v>
      </x:c>
      <x:c r="J23" s="188" t="s">
        <x:v>56</x:v>
      </x:c>
      <x:c r="K23" s="188" t="s">
        <x:v>56</x:v>
      </x:c>
    </x:row>
    <x:row r="24" ht="33.95000076293945" customHeight="1">
      <x:c r="A24" s="71" t="s">
        <x:v>57</x:v>
      </x:c>
      <x:c r="B24" s="71" t="s">
        <x:v>57</x:v>
      </x:c>
      <x:c r="C24" s="71" t="s">
        <x:v>57</x:v>
      </x:c>
      <x:c r="D24" s="71" t="s">
        <x:v>57</x:v>
      </x:c>
      <x:c r="E24" s="71" t="s">
        <x:v>57</x:v>
      </x:c>
      <x:c r="F24" s="71" t="s">
        <x:v>57</x:v>
      </x:c>
      <x:c r="G24" s="71" t="s">
        <x:v>57</x:v>
      </x:c>
      <x:c r="H24" s="71" t="s">
        <x:v>57</x:v>
      </x:c>
      <x:c r="I24" s="71" t="s">
        <x:v>57</x:v>
      </x:c>
      <x:c r="J24" s="71" t="s">
        <x:v>57</x:v>
      </x:c>
      <x:c r="K24" s="71" t="s">
        <x:v>57</x:v>
      </x:c>
    </x:row>
  </x:sheetData>
  <x:sheetProtection sheet="1" objects="1" scenarios="1" formatCells="1" formatColumns="1" formatRows="1" insertColumns="1" insertRows="1" insertHyperlinks="1" deleteColumns="1" deleteRows="1" sort="1" autoFilter="1" pivotTables="1" selectLockedCells="0" selectUnlockedCells="0"/>
  <x:mergeCells>
    <x:mergeCell ref="A1:K1"/>
    <x:mergeCell ref="A2:K2"/>
    <x:mergeCell ref="A3:K3"/>
    <x:mergeCell ref="A4:B4"/>
    <x:mergeCell ref="C4:E4"/>
    <x:mergeCell ref="F4:K4"/>
    <x:mergeCell ref="A5:B5"/>
    <x:mergeCell ref="C5:E5"/>
    <x:mergeCell ref="F5:K5"/>
    <x:mergeCell ref="A6:B6"/>
    <x:mergeCell ref="C6:E6"/>
    <x:mergeCell ref="F6:K6"/>
    <x:mergeCell ref="A7:B7"/>
    <x:mergeCell ref="C7:E7"/>
    <x:mergeCell ref="F7:K7"/>
    <x:mergeCell ref="A8:K8"/>
    <x:mergeCell ref="A9:B9"/>
    <x:mergeCell ref="C9:G9"/>
    <x:mergeCell ref="H9:I9"/>
    <x:mergeCell ref="J9:K9"/>
    <x:mergeCell ref="A10:B10"/>
    <x:mergeCell ref="C10:G10"/>
    <x:mergeCell ref="H10:I10"/>
    <x:mergeCell ref="J10:K10"/>
    <x:mergeCell ref="A11:B11"/>
    <x:mergeCell ref="C11:G11"/>
    <x:mergeCell ref="H11:I11"/>
    <x:mergeCell ref="J11:K11"/>
    <x:mergeCell ref="A12:B12"/>
    <x:mergeCell ref="C12:G12"/>
    <x:mergeCell ref="H12:I12"/>
    <x:mergeCell ref="J12:K12"/>
    <x:mergeCell ref="A13:B13"/>
    <x:mergeCell ref="C13:G13"/>
    <x:mergeCell ref="H13:I13"/>
    <x:mergeCell ref="J13:K13"/>
    <x:mergeCell ref="A14:B14"/>
    <x:mergeCell ref="A15:K15"/>
    <x:mergeCell ref="A16:B16"/>
    <x:mergeCell ref="C16:G16"/>
    <x:mergeCell ref="H16:I16"/>
    <x:mergeCell ref="J16:K16"/>
    <x:mergeCell ref="C14:G14"/>
    <x:mergeCell ref="H14:I14"/>
    <x:mergeCell ref="J14:K14"/>
    <x:mergeCell ref="A21:C21"/>
    <x:mergeCell ref="D21:K21"/>
    <x:mergeCell ref="A17:B17"/>
    <x:mergeCell ref="C17:G17"/>
    <x:mergeCell ref="H17:I17"/>
    <x:mergeCell ref="J17:K17"/>
    <x:mergeCell ref="A18:B18"/>
    <x:mergeCell ref="C18:G18"/>
    <x:mergeCell ref="H18:I18"/>
    <x:mergeCell ref="J18:K18"/>
    <x:mergeCell ref="A19:B19"/>
    <x:mergeCell ref="C19:G19"/>
    <x:mergeCell ref="H19:I19"/>
    <x:mergeCell ref="J19:K19"/>
    <x:mergeCell ref="A20:K20"/>
    <x:mergeCell ref="A24:K24"/>
    <x:mergeCell ref="A22:C22"/>
    <x:mergeCell ref="D22:K22"/>
    <x:mergeCell ref="A23:C23"/>
    <x:mergeCell ref="D23:K23"/>
  </x:mergeCells>
  <x:dataValidations count="1">
    <x:dataValidation type="list" sqref="J19:K19">
      <x:formula1>"Pending review,Approved,Approved with conditions,Not approved"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4.25"/>
  <x:cols>
    <x:col min="1" max="2" width="9" customWidth="1"/>
    <x:col min="3" max="4" width="18" customWidth="1"/>
    <x:col min="5" max="8" width="15" customWidth="1"/>
    <x:col min="10" max="10" width="0.125" customWidth="1"/>
  </x:cols>
  <x:sheetData>
    <x:row r="1" ht="30" customHeight="1">
      <x:c r="A1" s="97" t="s">
        <x:v>58</x:v>
      </x:c>
      <x:c r="B1" s="98"/>
      <x:c r="C1" s="98"/>
      <x:c r="D1" s="98"/>
      <x:c r="E1" s="98"/>
      <x:c r="F1" s="98"/>
      <x:c r="G1" s="98"/>
      <x:c r="H1" s="99"/>
    </x:row>
    <x:row r="2" ht="30" customHeight="1">
      <x:c r="A2" s="100" t="str">
        <x:f>IF('2. Start &amp; Setup'!$C$10="","Choose the stakeholder lens, select the project phases to assess and set each selected phase's current status. These choices control the remaining tabs.","Choose the stakeholder lens, project phases and phase status for "&amp;'2. Start &amp; Setup'!$C$10&amp;". These choices control the remaining tabs.")</x:f>
        <x:v>Choose the stakeholder lens, select the project phases to assess and set each selected phase's current status. These choices control the remaining tabs.</x:v>
      </x:c>
      <x:c r="B2" s="101"/>
      <x:c r="C2" s="101"/>
      <x:c r="D2" s="101"/>
      <x:c r="E2" s="101"/>
      <x:c r="F2" s="101"/>
      <x:c r="G2" s="101"/>
      <x:c r="H2" s="102"/>
    </x:row>
    <x:row r="4" ht="23.100000381469727" customHeight="1">
      <x:c r="A4" s="92" t="s">
        <x:v>59</x:v>
      </x:c>
      <x:c r="B4" s="92"/>
      <x:c r="C4" s="92"/>
      <x:c r="D4" s="92"/>
      <x:c r="E4" s="92"/>
      <x:c r="F4" s="92"/>
      <x:c r="G4" s="92"/>
      <x:c r="H4" s="92"/>
    </x:row>
    <x:row r="5" ht="27.950000762939453" customHeight="1">
      <x:c r="A5" s="106" t="s">
        <x:v>60</x:v>
      </x:c>
      <x:c r="B5" s="107"/>
      <x:c r="C5" s="108"/>
      <x:c r="D5" s="223" t="s">
        <x:v>61</x:v>
      </x:c>
      <x:c r="E5" s="224"/>
      <x:c r="F5" s="224"/>
      <x:c r="G5" s="224"/>
      <x:c r="H5" s="225"/>
    </x:row>
    <x:row r="6" ht="24" customHeight="1">
      <x:c r="A6" s="103" t="s">
        <x:v>62</x:v>
      </x:c>
      <x:c r="B6" s="104"/>
      <x:c r="C6" s="104"/>
      <x:c r="D6" s="104"/>
      <x:c r="E6" s="104"/>
      <x:c r="F6" s="104"/>
      <x:c r="G6" s="104"/>
      <x:c r="H6" s="105"/>
    </x:row>
    <x:row r="7" ht="24" customHeight="1">
      <x:c r="A7" s="93" t="s">
        <x:v>63</x:v>
      </x:c>
      <x:c r="B7" s="93"/>
      <x:c r="C7" s="93"/>
      <x:c r="D7" s="93"/>
      <x:c r="E7" s="93" t="s">
        <x:v>64</x:v>
      </x:c>
      <x:c r="F7" s="93"/>
      <x:c r="G7" s="93" t="s">
        <x:v>65</x:v>
      </x:c>
      <x:c r="H7" s="93"/>
    </x:row>
    <x:row r="8" ht="27" customHeight="1">
      <x:c r="A8" s="94" t="s">
        <x:v>61</x:v>
      </x:c>
      <x:c r="B8" s="94"/>
      <x:c r="C8" s="94"/>
      <x:c r="D8" s="94"/>
      <x:c r="E8" s="95" t="s">
        <x:v>66</x:v>
      </x:c>
      <x:c r="F8" s="95"/>
      <x:c r="G8" s="96" t="s">
        <x:v>67</x:v>
      </x:c>
      <x:c r="H8" s="96"/>
    </x:row>
    <x:row r="9" ht="27" customHeight="1">
      <x:c r="A9" s="88" t="s">
        <x:v>68</x:v>
      </x:c>
      <x:c r="B9" s="88"/>
      <x:c r="C9" s="88"/>
      <x:c r="D9" s="88"/>
      <x:c r="E9" s="89" t="s">
        <x:v>69</x:v>
      </x:c>
      <x:c r="F9" s="89"/>
      <x:c r="G9" s="90" t="s">
        <x:v>70</x:v>
      </x:c>
      <x:c r="H9" s="90"/>
    </x:row>
    <x:row r="10" ht="27" customHeight="1">
      <x:c r="A10" s="88" t="s">
        <x:v>71</x:v>
      </x:c>
      <x:c r="B10" s="88"/>
      <x:c r="C10" s="88"/>
      <x:c r="D10" s="88"/>
      <x:c r="E10" s="89" t="s">
        <x:v>69</x:v>
      </x:c>
      <x:c r="F10" s="89"/>
      <x:c r="G10" s="90" t="s">
        <x:v>70</x:v>
      </x:c>
      <x:c r="H10" s="90"/>
    </x:row>
    <x:row r="11" ht="27" customHeight="1">
      <x:c r="A11" s="88" t="s">
        <x:v>72</x:v>
      </x:c>
      <x:c r="B11" s="88"/>
      <x:c r="C11" s="88"/>
      <x:c r="D11" s="88"/>
      <x:c r="E11" s="89" t="s">
        <x:v>69</x:v>
      </x:c>
      <x:c r="F11" s="89"/>
      <x:c r="G11" s="90" t="s">
        <x:v>70</x:v>
      </x:c>
      <x:c r="H11" s="90"/>
    </x:row>
    <x:row r="12" ht="32.099998474121094" customHeight="1">
      <x:c r="A12" s="91" t="s">
        <x:v>73</x:v>
      </x:c>
      <x:c r="B12" s="91"/>
      <x:c r="C12" s="91"/>
      <x:c r="D12" s="91"/>
      <x:c r="E12" s="91"/>
      <x:c r="F12" s="91"/>
      <x:c r="G12" s="91"/>
      <x:c r="H12" s="91"/>
    </x:row>
    <x:row r="13" ht="30" customHeight="1">
      <x:c r="A13" s="80" t="s">
        <x:v>74</x:v>
      </x:c>
      <x:c r="B13" s="81"/>
      <x:c r="C13" s="81"/>
      <x:c r="D13" s="81"/>
      <x:c r="E13" s="81"/>
      <x:c r="F13" s="81"/>
      <x:c r="G13" s="81"/>
      <x:c r="H13" s="82"/>
    </x:row>
    <x:row r="14" ht="24" customHeight="1">
      <x:c r="A14" s="92" t="s">
        <x:v>75</x:v>
      </x:c>
      <x:c r="B14" s="92"/>
      <x:c r="C14" s="92"/>
      <x:c r="D14" s="92"/>
      <x:c r="E14" s="92"/>
      <x:c r="F14" s="92"/>
      <x:c r="G14" s="92"/>
      <x:c r="H14" s="92"/>
    </x:row>
    <x:row r="15" ht="30" customHeight="1">
      <x:c r="A15" s="83" t="s">
        <x:v>76</x:v>
      </x:c>
      <x:c r="B15" s="83"/>
      <x:c r="C15" s="83" t="s">
        <x:v>77</x:v>
      </x:c>
      <x:c r="D15" s="83"/>
      <x:c r="E15" s="83"/>
      <x:c r="F15" s="58" t="s">
        <x:v>78</x:v>
      </x:c>
      <x:c r="G15" s="83" t="s">
        <x:v>79</x:v>
      </x:c>
      <x:c r="H15" s="83"/>
      <x:c r="J15" s="4" t="s">
        <x:v>80</x:v>
      </x:c>
    </x:row>
    <x:row r="16" ht="27.950000762939453" customHeight="1">
      <x:c r="A16" s="85">
        <x:v>1</x:v>
      </x:c>
      <x:c r="B16" s="85"/>
      <x:c r="C16" s="84" t="s">
        <x:v>81</x:v>
      </x:c>
      <x:c r="D16" s="84"/>
      <x:c r="E16" s="84"/>
      <x:c r="F16" s="226" t="s">
        <x:v>82</x:v>
      </x:c>
      <x:c r="G16" s="227"/>
      <x:c r="H16" s="227"/>
      <x:c r="J16" s="4" t="str">
        <x:f>IF(AND($F16="Yes",$G16&lt;&gt;""),COUNTIFS($F$16:F16,"Yes",$G$16:G16,"&lt;&gt;"),"")</x:f>
      </x:c>
    </x:row>
    <x:row r="17" ht="27.950000762939453" customHeight="1">
      <x:c r="A17" s="85">
        <x:v>2</x:v>
      </x:c>
      <x:c r="B17" s="85"/>
      <x:c r="C17" s="84" t="s">
        <x:v>83</x:v>
      </x:c>
      <x:c r="D17" s="84"/>
      <x:c r="E17" s="84"/>
      <x:c r="F17" s="226" t="s">
        <x:v>82</x:v>
      </x:c>
      <x:c r="G17" s="227"/>
      <x:c r="H17" s="227"/>
      <x:c r="J17" s="4" t="str">
        <x:f>IF(AND($F17="Yes",$G17&lt;&gt;""),COUNTIFS($F$16:F17,"Yes",$G$16:G17,"&lt;&gt;"),"")</x:f>
      </x:c>
    </x:row>
    <x:row r="18" ht="27.950000762939453" customHeight="1">
      <x:c r="A18" s="85">
        <x:v>3</x:v>
      </x:c>
      <x:c r="B18" s="85"/>
      <x:c r="C18" s="84" t="s">
        <x:v>84</x:v>
      </x:c>
      <x:c r="D18" s="84"/>
      <x:c r="E18" s="84"/>
      <x:c r="F18" s="226" t="s">
        <x:v>82</x:v>
      </x:c>
      <x:c r="G18" s="227"/>
      <x:c r="H18" s="227"/>
      <x:c r="J18" s="4" t="str">
        <x:f>IF(AND($F18="Yes",$G18&lt;&gt;""),COUNTIFS($F$16:F18,"Yes",$G$16:G18,"&lt;&gt;"),"")</x:f>
      </x:c>
    </x:row>
    <x:row r="19" ht="27.950000762939453" customHeight="1">
      <x:c r="A19" s="85">
        <x:v>4</x:v>
      </x:c>
      <x:c r="B19" s="85"/>
      <x:c r="C19" s="84" t="s">
        <x:v>85</x:v>
      </x:c>
      <x:c r="D19" s="84"/>
      <x:c r="E19" s="84"/>
      <x:c r="F19" s="226" t="s">
        <x:v>82</x:v>
      </x:c>
      <x:c r="G19" s="227"/>
      <x:c r="H19" s="227"/>
      <x:c r="J19" s="4" t="str">
        <x:f>IF(AND($F19="Yes",$G19&lt;&gt;""),COUNTIFS($F$16:F19,"Yes",$G$16:G19,"&lt;&gt;"),"")</x:f>
      </x:c>
    </x:row>
    <x:row r="20" ht="27.950000762939453" customHeight="1">
      <x:c r="A20" s="85">
        <x:v>5</x:v>
      </x:c>
      <x:c r="B20" s="85"/>
      <x:c r="C20" s="84" t="s">
        <x:v>86</x:v>
      </x:c>
      <x:c r="D20" s="84"/>
      <x:c r="E20" s="84"/>
      <x:c r="F20" s="226" t="s">
        <x:v>82</x:v>
      </x:c>
      <x:c r="G20" s="227"/>
      <x:c r="H20" s="227"/>
      <x:c r="J20" s="4" t="str">
        <x:f>IF(AND($F20="Yes",$G20&lt;&gt;""),COUNTIFS($F$16:F20,"Yes",$G$16:G20,"&lt;&gt;"),"")</x:f>
      </x:c>
    </x:row>
    <x:row r="21" ht="27.950000762939453" customHeight="1">
      <x:c r="A21" s="85">
        <x:v>6</x:v>
      </x:c>
      <x:c r="B21" s="85"/>
      <x:c r="C21" s="84" t="s">
        <x:v>87</x:v>
      </x:c>
      <x:c r="D21" s="84"/>
      <x:c r="E21" s="84"/>
      <x:c r="F21" s="226" t="s">
        <x:v>82</x:v>
      </x:c>
      <x:c r="G21" s="227"/>
      <x:c r="H21" s="227"/>
      <x:c r="J21" s="4" t="str">
        <x:f>IF(AND($F21="Yes",$G21&lt;&gt;""),COUNTIFS($F$16:F21,"Yes",$G$16:G21,"&lt;&gt;"),"")</x:f>
      </x:c>
    </x:row>
    <x:row r="22" ht="27.950000762939453" customHeight="1">
      <x:c r="A22" s="85">
        <x:v>7</x:v>
      </x:c>
      <x:c r="B22" s="85"/>
      <x:c r="C22" s="84" t="s">
        <x:v>88</x:v>
      </x:c>
      <x:c r="D22" s="84"/>
      <x:c r="E22" s="84"/>
      <x:c r="F22" s="226" t="s">
        <x:v>82</x:v>
      </x:c>
      <x:c r="G22" s="227"/>
      <x:c r="H22" s="227"/>
      <x:c r="J22" s="4" t="str">
        <x:f>IF(AND($F22="Yes",$G22&lt;&gt;""),COUNTIFS($F$16:F22,"Yes",$G$16:G22,"&lt;&gt;"),"")</x:f>
      </x:c>
    </x:row>
    <x:row r="23" ht="27.950000762939453" customHeight="1">
      <x:c r="A23" s="87" t="s">
        <x:v>89</x:v>
      </x:c>
      <x:c r="B23" s="87"/>
      <x:c r="C23" s="87"/>
      <x:c r="D23" s="87"/>
      <x:c r="E23" s="87"/>
      <x:c r="F23" s="87"/>
      <x:c r="G23" s="87"/>
      <x:c r="H23" s="87"/>
    </x:row>
    <x:row r="24" ht="30" customHeight="1">
      <x:c r="A24" s="79" t="s">
        <x:v>90</x:v>
      </x:c>
      <x:c r="B24" s="79"/>
      <x:c r="C24" s="79"/>
      <x:c r="D24" s="79"/>
      <x:c r="E24" s="79"/>
      <x:c r="F24" s="79"/>
      <x:c r="G24" s="79"/>
      <x:c r="H24" s="79"/>
    </x:row>
  </x:sheetData>
  <x:sheetProtection sheet="1" objects="1" scenarios="1" formatCells="1" formatColumns="1" formatRows="1" insertColumns="1" insertRows="1" insertHyperlinks="1" deleteColumns="1" deleteRows="1" sort="1" autoFilter="1" pivotTables="1" selectLockedCells="0" selectUnlockedCells="0"/>
  <x:mergeCells>
    <x:mergeCell ref="A1:H1"/>
    <x:mergeCell ref="A2:H2"/>
    <x:mergeCell ref="A4:H4"/>
    <x:mergeCell ref="D5:H5"/>
    <x:mergeCell ref="A6:H6"/>
    <x:mergeCell ref="A5:C5"/>
    <x:mergeCell ref="A7:D7"/>
    <x:mergeCell ref="E7:F7"/>
    <x:mergeCell ref="G7:H7"/>
    <x:mergeCell ref="A8:D8"/>
    <x:mergeCell ref="E8:F8"/>
    <x:mergeCell ref="G8:H8"/>
    <x:mergeCell ref="A9:D9"/>
    <x:mergeCell ref="E9:F9"/>
    <x:mergeCell ref="G9:H9"/>
    <x:mergeCell ref="A10:D10"/>
    <x:mergeCell ref="E10:F10"/>
    <x:mergeCell ref="G10:H10"/>
    <x:mergeCell ref="A11:D11"/>
    <x:mergeCell ref="E11:F11"/>
    <x:mergeCell ref="G11:H11"/>
    <x:mergeCell ref="A12:H12"/>
    <x:mergeCell ref="A14:H14"/>
    <x:mergeCell ref="A15:B15"/>
    <x:mergeCell ref="G15:H15"/>
    <x:mergeCell ref="A16:B16"/>
    <x:mergeCell ref="G16:H16"/>
    <x:mergeCell ref="A17:B17"/>
    <x:mergeCell ref="G17:H17"/>
    <x:mergeCell ref="G18:H18"/>
    <x:mergeCell ref="A19:B19"/>
    <x:mergeCell ref="G19:H19"/>
    <x:mergeCell ref="A20:B20"/>
    <x:mergeCell ref="G20:H20"/>
    <x:mergeCell ref="A24:H24"/>
    <x:mergeCell ref="A13:H13"/>
    <x:mergeCell ref="C15:E15"/>
    <x:mergeCell ref="C16:E16"/>
    <x:mergeCell ref="C17:E17"/>
    <x:mergeCell ref="C18:E18"/>
    <x:mergeCell ref="C19:E19"/>
    <x:mergeCell ref="C20:E20"/>
    <x:mergeCell ref="C21:E21"/>
    <x:mergeCell ref="C22:E22"/>
    <x:mergeCell ref="A21:B21"/>
    <x:mergeCell ref="G21:H21"/>
    <x:mergeCell ref="A22:B22"/>
    <x:mergeCell ref="G22:H22"/>
    <x:mergeCell ref="A23:H23"/>
    <x:mergeCell ref="A18:B18"/>
  </x:mergeCells>
  <x:conditionalFormatting sqref="G16:H16">
    <x:cfRule type="expression" dxfId="234" priority="5">
      <x:formula>$G16="Completed"</x:formula>
    </x:cfRule>
    <x:cfRule type="expression" dxfId="233" priority="6">
      <x:formula>$G16="Ongoing"</x:formula>
    </x:cfRule>
    <x:cfRule type="expression" dxfId="232" priority="7">
      <x:formula>$G16="Not started"</x:formula>
    </x:cfRule>
    <x:cfRule type="expression" dxfId="231" priority="8">
      <x:formula>$G16="Out of scope"</x:formula>
    </x:cfRule>
  </x:conditionalFormatting>
  <x:conditionalFormatting sqref="G17:H17">
    <x:cfRule type="expression" dxfId="230" priority="9">
      <x:formula>$G17="Completed"</x:formula>
    </x:cfRule>
    <x:cfRule type="expression" dxfId="229" priority="10">
      <x:formula>$G17="Ongoing"</x:formula>
    </x:cfRule>
    <x:cfRule type="expression" dxfId="228" priority="11">
      <x:formula>$G17="Not started"</x:formula>
    </x:cfRule>
    <x:cfRule type="expression" dxfId="227" priority="12">
      <x:formula>$G17="Out of scope"</x:formula>
    </x:cfRule>
  </x:conditionalFormatting>
  <x:conditionalFormatting sqref="G18:H18">
    <x:cfRule type="expression" dxfId="226" priority="13">
      <x:formula>$G18="Completed"</x:formula>
    </x:cfRule>
    <x:cfRule type="expression" dxfId="225" priority="14">
      <x:formula>$G18="Ongoing"</x:formula>
    </x:cfRule>
    <x:cfRule type="expression" dxfId="224" priority="15">
      <x:formula>$G18="Not started"</x:formula>
    </x:cfRule>
    <x:cfRule type="expression" dxfId="223" priority="16">
      <x:formula>$G18="Out of scope"</x:formula>
    </x:cfRule>
  </x:conditionalFormatting>
  <x:conditionalFormatting sqref="G19:H19">
    <x:cfRule type="expression" dxfId="222" priority="17">
      <x:formula>$G19="Completed"</x:formula>
    </x:cfRule>
    <x:cfRule type="expression" dxfId="221" priority="18">
      <x:formula>$G19="Ongoing"</x:formula>
    </x:cfRule>
    <x:cfRule type="expression" dxfId="220" priority="19">
      <x:formula>$G19="Not started"</x:formula>
    </x:cfRule>
    <x:cfRule type="expression" dxfId="219" priority="20">
      <x:formula>$G19="Out of scope"</x:formula>
    </x:cfRule>
  </x:conditionalFormatting>
  <x:conditionalFormatting sqref="G20:H20">
    <x:cfRule type="expression" dxfId="218" priority="21">
      <x:formula>$G20="Completed"</x:formula>
    </x:cfRule>
    <x:cfRule type="expression" dxfId="217" priority="22">
      <x:formula>$G20="Ongoing"</x:formula>
    </x:cfRule>
    <x:cfRule type="expression" dxfId="216" priority="23">
      <x:formula>$G20="Not started"</x:formula>
    </x:cfRule>
    <x:cfRule type="expression" dxfId="215" priority="24">
      <x:formula>$G20="Out of scope"</x:formula>
    </x:cfRule>
  </x:conditionalFormatting>
  <x:conditionalFormatting sqref="G21:H21">
    <x:cfRule type="expression" dxfId="214" priority="25">
      <x:formula>$G21="Completed"</x:formula>
    </x:cfRule>
    <x:cfRule type="expression" dxfId="213" priority="26">
      <x:formula>$G21="Ongoing"</x:formula>
    </x:cfRule>
    <x:cfRule type="expression" dxfId="212" priority="27">
      <x:formula>$G21="Not started"</x:formula>
    </x:cfRule>
    <x:cfRule type="expression" dxfId="211" priority="28">
      <x:formula>$G21="Out of scope"</x:formula>
    </x:cfRule>
  </x:conditionalFormatting>
  <x:conditionalFormatting sqref="G22:H22">
    <x:cfRule type="expression" dxfId="210" priority="29">
      <x:formula>$G22="Completed"</x:formula>
    </x:cfRule>
    <x:cfRule type="expression" dxfId="209" priority="30">
      <x:formula>$G22="Ongoing"</x:formula>
    </x:cfRule>
    <x:cfRule type="expression" dxfId="208" priority="31">
      <x:formula>$G22="Not started"</x:formula>
    </x:cfRule>
    <x:cfRule type="expression" dxfId="207" priority="32">
      <x:formula>$G22="Out of scope"</x:formula>
    </x:cfRule>
  </x:conditionalFormatting>
  <x:conditionalFormatting sqref="F16:F22">
    <x:cfRule type="expression" dxfId="206" priority="33">
      <x:formula>$F16="Yes"</x:formula>
    </x:cfRule>
    <x:cfRule type="expression" dxfId="205" priority="34">
      <x:formula>$F16="No"</x:formula>
    </x:cfRule>
  </x:conditionalFormatting>
  <x:conditionalFormatting sqref="G16:H22">
    <x:cfRule type="expression" dxfId="204" priority="35">
      <x:formula>$F16="No"</x:formula>
    </x:cfRule>
    <x:cfRule type="expression" dxfId="203" priority="36">
      <x:formula>AND($F16="Yes",$G16="Completed")</x:formula>
    </x:cfRule>
    <x:cfRule type="expression" dxfId="202" priority="37">
      <x:formula>AND($F16="Yes",$G16="Ongoing")</x:formula>
    </x:cfRule>
    <x:cfRule type="expression" dxfId="201" priority="38">
      <x:formula>AND($F16="Yes",$G16="Not started")</x:formula>
    </x:cfRule>
  </x:conditionalFormatting>
  <x:conditionalFormatting sqref="G16:H16">
    <x:cfRule type="expression" dxfId="200" priority="1">
      <x:formula>$G16="Completed"</x:formula>
    </x:cfRule>
    <x:cfRule type="expression" dxfId="199" priority="2">
      <x:formula>$G16="Ongoing"</x:formula>
    </x:cfRule>
    <x:cfRule type="expression" dxfId="198" priority="3">
      <x:formula>$G16="Not started"</x:formula>
    </x:cfRule>
    <x:cfRule type="expression" dxfId="197" priority="4">
      <x:formula>$G16="Out of scope"</x:formula>
    </x:cfRule>
  </x:conditionalFormatting>
  <x:dataValidations count="3">
    <x:dataValidation type="list" sqref="D5">
      <x:formula1>"Company / private sector"</x:formula1>
    </x:dataValidation>
    <x:dataValidation type="list" sqref="F16:F22">
      <x:formula1>"Yes,No"</x:formula1>
    </x:dataValidation>
    <x:dataValidation type="list" sqref="G16:G22">
      <x:formula1>"Completed,Ongoing,Not started"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4.25"/>
  <x:cols>
    <x:col min="1" max="1" width="25" customWidth="1"/>
    <x:col min="2" max="2" width="12" customWidth="1"/>
    <x:col min="3" max="3" width="35" customWidth="1"/>
    <x:col min="4" max="4" width="14" customWidth="1"/>
    <x:col min="5" max="5" width="29" customWidth="1"/>
    <x:col min="6" max="6" width="45" customWidth="1"/>
    <x:col min="7" max="7" width="42" customWidth="1"/>
    <x:col min="51" max="82" width="0" hidden="1" customWidth="1"/>
    <x:col min="83" max="100" width="0.125" customWidth="1"/>
  </x:cols>
  <x:sheetData>
    <x:row r="1" ht="30" customHeight="1">
      <x:c r="A1" s="109" t="s">
        <x:v>91</x:v>
      </x:c>
      <x:c r="B1" s="109"/>
      <x:c r="C1" s="109"/>
      <x:c r="D1" s="109"/>
      <x:c r="E1" s="109"/>
      <x:c r="F1" s="109"/>
      <x:c r="G1" s="110"/>
      <x:c r="AY1" t="s">
        <x:v>92</x:v>
      </x:c>
      <x:c r="BA1" t="s">
        <x:v>93</x:v>
      </x:c>
      <x:c r="BB1" t="s">
        <x:v>94</x:v>
      </x:c>
      <x:c r="BC1" t="s">
        <x:v>95</x:v>
      </x:c>
      <x:c r="BD1" t="s">
        <x:v>96</x:v>
      </x:c>
      <x:c r="BE1" t="s">
        <x:v>97</x:v>
      </x:c>
      <x:c r="BF1" t="s">
        <x:v>98</x:v>
      </x:c>
      <x:c r="BG1" t="s">
        <x:v>99</x:v>
      </x:c>
      <x:c r="BH1" t="s">
        <x:v>100</x:v>
      </x:c>
      <x:c r="BI1" s="3"/>
      <x:c r="BJ1" s="3"/>
      <x:c r="BK1" s="3"/>
      <x:c r="BL1" s="3"/>
      <x:c r="BM1" s="3"/>
      <x:c r="BN1" s="3"/>
      <x:c r="BO1" s="3"/>
      <x:c r="BP1" s="3"/>
      <x:c r="BQ1" s="3"/>
      <x:c r="BR1" s="3"/>
      <x:c r="BS1" s="3"/>
      <x:c r="BT1" t="s">
        <x:v>101</x:v>
      </x:c>
      <x:c r="BU1" t="s">
        <x:v>102</x:v>
      </x:c>
      <x:c r="BV1" t="s">
        <x:v>103</x:v>
      </x:c>
      <x:c r="BW1" t="s">
        <x:v>104</x:v>
      </x:c>
      <x:c r="BX1" t="s">
        <x:v>105</x:v>
      </x:c>
      <x:c r="BY1" t="s">
        <x:v>106</x:v>
      </x:c>
      <x:c r="BZ1" t="s">
        <x:v>107</x:v>
      </x:c>
      <x:c r="CA1" t="s">
        <x:v>108</x:v>
      </x:c>
      <x:c r="CB1" t="s">
        <x:v>109</x:v>
      </x:c>
      <x:c r="CC1" t="s">
        <x:v>110</x:v>
      </x:c>
      <x:c r="CD1" t="s">
        <x:v>111</x:v>
      </x:c>
      <x:c r="CE1" s="4" t="s">
        <x:v>76</x:v>
      </x:c>
      <x:c r="CF1" s="4" t="s">
        <x:v>77</x:v>
      </x:c>
      <x:c r="CG1" s="4" t="s">
        <x:v>94</x:v>
      </x:c>
      <x:c r="CH1" s="4" t="s">
        <x:v>112</x:v>
      </x:c>
      <x:c r="CI1" s="4" t="s">
        <x:v>113</x:v>
      </x:c>
      <x:c r="CJ1" s="4" t="s">
        <x:v>114</x:v>
      </x:c>
      <x:c r="CK1" s="4" t="s">
        <x:v>80</x:v>
      </x:c>
      <x:c r="CL1" s="4" t="s">
        <x:v>115</x:v>
      </x:c>
      <x:c r="CM1" s="4" t="s">
        <x:v>116</x:v>
      </x:c>
      <x:c r="CN1" s="4" t="s">
        <x:v>117</x:v>
      </x:c>
      <x:c r="CO1" s="4" t="s">
        <x:v>118</x:v>
      </x:c>
      <x:c r="CP1" s="4" t="s">
        <x:v>119</x:v>
      </x:c>
      <x:c r="CQ1" s="4" t="s">
        <x:v>120</x:v>
      </x:c>
      <x:c r="CR1" s="4" t="s">
        <x:v>121</x:v>
      </x:c>
      <x:c r="CS1" s="4" t="s">
        <x:v>122</x:v>
      </x:c>
      <x:c r="CT1" s="4" t="s">
        <x:v>123</x:v>
      </x:c>
      <x:c r="CU1" s="4" t="s">
        <x:v>124</x:v>
      </x:c>
      <x:c r="CV1" s="4" t="s">
        <x:v>125</x:v>
      </x:c>
    </x:row>
    <x:row r="2" ht="30" customHeight="1">
      <x:c r="A2" s="197" t="str">
        <x:f>IF('3. Scope &amp; Lens'!$D$5="","Select a stakeholder lens in Scope &amp; Lens. ","Active lens: "&amp;'3. Scope &amp; Lens'!$D$5&amp;". " )&amp;"Only risks from selected project phases are listed below. Red flags are warning signs; they do not establish wrongdoing. Yellow = user input; blue = automatic; lavender = user-added risk/input."</x:f>
        <x:v>Active lens: Company / private sector. Only risks from selected project phases are listed below. Red flags are warning signs; they do not establish wrongdoing. Yellow = user input; blue = automatic; lavender = user-added risk/input.</x:v>
      </x:c>
      <x:c r="B2" s="198"/>
      <x:c r="C2" s="198"/>
      <x:c r="D2" s="198"/>
      <x:c r="E2" s="198"/>
      <x:c r="F2" s="198"/>
      <x:c r="G2" s="199"/>
      <x:c r="BA2" t="s">
        <x:v>126</x:v>
      </x:c>
      <x:c r="BB2" t="s">
        <x:v>127</x:v>
      </x:c>
      <x:c r="BC2" t="s">
        <x:v>128</x:v>
      </x:c>
      <x:c r="BD2" t="s">
        <x:v>129</x:v>
      </x:c>
      <x:c r="BE2" t="s">
        <x:v>130</x:v>
      </x:c>
      <x:c r="BF2" t="s">
        <x:v>131</x:v>
      </x:c>
      <x:c r="BG2" t="s">
        <x:v>132</x:v>
      </x:c>
      <x:c r="BH2" t="s">
        <x:v>133</x:v>
      </x:c>
      <x:c r="BT2" t="s">
        <x:v>134</x:v>
      </x:c>
      <x:c r="BU2" t="s">
        <x:v>135</x:v>
      </x:c>
      <x:c r="BV2" t="s">
        <x:v>136</x:v>
      </x:c>
      <x:c r="BW2" t="s">
        <x:v>137</x:v>
      </x:c>
      <x:c r="BX2" t="s">
        <x:v>138</x:v>
      </x:c>
      <x:c r="BY2" t="s">
        <x:v>139</x:v>
      </x:c>
      <x:c r="CE2" s="4">
        <x:v>1</x:v>
      </x:c>
      <x:c r="CF2" s="4" t="s">
        <x:v>81</x:v>
      </x:c>
      <x:c r="CG2" s="4" t="s">
        <x:v>127</x:v>
      </x:c>
      <x:c r="CH2" s="4" t="s">
        <x:v>140</x:v>
      </x:c>
      <x:c r="CI2" s="4" t="s">
        <x:v>141</x:v>
      </x:c>
      <x:c r="CJ2" s="4" t="str">
        <x:f>IF(AND('3. Scope &amp; Lens'!$D$5="Company / private sector",INDEX('3. Scope &amp; Lens'!$F$16:$F$22,$CE2)="Yes",INDEX('3. Scope &amp; Lens'!$G$16:$G$22,$CE2)&lt;&gt;""),"Yes","")</x:f>
      </x:c>
      <x:c r="CK2" s="4" t="str">
        <x:f>IF($CJ2="Yes",COUNTIF($CJ$2:CJ2,"Yes"),"")</x:f>
      </x:c>
      <x:c r="CL2" s="4" t="str">
        <x:f>$CF2&amp;IF(INDEX('3. Scope &amp; Lens'!$G$16:$G$22,$CE2)="",""," — "&amp;INDEX('3. Scope &amp; Lens'!$G$16:$G$22,$CE2))</x:f>
        <x:v>Project Identification</x:v>
      </x:c>
      <x:c r="CM2" s="4" t="s">
        <x:v>142</x:v>
      </x:c>
      <x:c r="CN2" s="4" t="s">
        <x:v>143</x:v>
      </x:c>
      <x:c r="CO2" s="4" t="s">
        <x:v>144</x:v>
      </x:c>
      <x:c r="CP2" s="4" t="s">
        <x:v>145</x:v>
      </x:c>
      <x:c r="CQ2" s="4" t="s">
        <x:v>146</x:v>
      </x:c>
      <x:c r="CR2" s="4" t="s">
        <x:v>147</x:v>
      </x:c>
      <x:c r="CS2" s="4"/>
      <x:c r="CT2" s="4"/>
      <x:c r="CU2" s="4"/>
      <x:c r="CV2" s="4"/>
    </x:row>
    <x:row r="3" ht="27.950000762939453" customHeight="1">
      <x:c r="A3" s="200" t="str">
        <x:f>IF(COUNTIF('3. Scope &amp; Lens'!$F$16:$F$22,"Yes")=0,"NO PROJECT PHASE SELECTED — Return to Scope &amp; Lens and select at least one phase.",IF(COUNTIFS('3. Scope &amp; Lens'!$F$16:$F$22,"Yes",'3. Scope &amp; Lens'!$G$16:$G$22,"")&gt;0,"PHASE STATUS REQUIRED — Choose a status for every selected phase in Scope &amp; Lens.",COUNTIF('3. Scope &amp; Lens'!$F$16:$F$22,"Yes")&amp;" PROJECT PHASE(S) SELECTED — Only risks from these phases are shown below."))</x:f>
        <x:v>NO PROJECT PHASE SELECTED — Return to Scope &amp; Lens and select at least one phase.</x:v>
      </x:c>
      <x:c r="B3" s="200"/>
      <x:c r="C3" s="200"/>
      <x:c r="D3" s="200"/>
      <x:c r="E3" s="200"/>
      <x:c r="F3" s="200"/>
      <x:c r="G3" s="200"/>
      <x:c r="BA3" t="s">
        <x:v>148</x:v>
      </x:c>
      <x:c r="BB3" t="s">
        <x:v>149</x:v>
      </x:c>
      <x:c r="BC3" t="s">
        <x:v>150</x:v>
      </x:c>
      <x:c r="BD3" t="s">
        <x:v>151</x:v>
      </x:c>
      <x:c r="BE3" t="s">
        <x:v>152</x:v>
      </x:c>
      <x:c r="BF3" t="s">
        <x:v>153</x:v>
      </x:c>
      <x:c r="BG3" t="s">
        <x:v>132</x:v>
      </x:c>
      <x:c r="BH3" t="s">
        <x:v>133</x:v>
      </x:c>
      <x:c r="BT3" t="s">
        <x:v>154</x:v>
      </x:c>
      <x:c r="BU3" t="s">
        <x:v>155</x:v>
      </x:c>
      <x:c r="BV3" t="s">
        <x:v>156</x:v>
      </x:c>
      <x:c r="BW3" t="s">
        <x:v>157</x:v>
      </x:c>
      <x:c r="BX3" t="s">
        <x:v>158</x:v>
      </x:c>
      <x:c r="BY3" t="s">
        <x:v>159</x:v>
      </x:c>
      <x:c r="BZ3" t="s">
        <x:v>160</x:v>
      </x:c>
      <x:c r="CA3" t="s">
        <x:v>161</x:v>
      </x:c>
      <x:c r="CE3" s="4">
        <x:v>1</x:v>
      </x:c>
      <x:c r="CF3" s="4" t="s">
        <x:v>81</x:v>
      </x:c>
      <x:c r="CG3" s="4" t="s">
        <x:v>149</x:v>
      </x:c>
      <x:c r="CH3" s="4" t="s">
        <x:v>162</x:v>
      </x:c>
      <x:c r="CI3" s="4" t="s">
        <x:v>141</x:v>
      </x:c>
      <x:c r="CJ3" s="4" t="str">
        <x:f>IF(AND('3. Scope &amp; Lens'!$D$5="Company / private sector",INDEX('3. Scope &amp; Lens'!$F$16:$F$22,$CE3)="Yes",INDEX('3. Scope &amp; Lens'!$G$16:$G$22,$CE3)&lt;&gt;""),"Yes","")</x:f>
      </x:c>
      <x:c r="CK3" s="4" t="str">
        <x:f>IF($CJ3="Yes",COUNTIF($CJ$2:CJ3,"Yes"),"")</x:f>
      </x:c>
      <x:c r="CL3" s="4" t="str">
        <x:f>$CF3&amp;IF(INDEX('3. Scope &amp; Lens'!$G$16:$G$22,$CE3)="",""," — "&amp;INDEX('3. Scope &amp; Lens'!$G$16:$G$22,$CE3))</x:f>
        <x:v>Project Identification</x:v>
      </x:c>
      <x:c r="CM3" s="4" t="s">
        <x:v>163</x:v>
      </x:c>
      <x:c r="CN3" s="4" t="s">
        <x:v>164</x:v>
      </x:c>
      <x:c r="CO3" s="4" t="s">
        <x:v>165</x:v>
      </x:c>
      <x:c r="CP3" s="4" t="s">
        <x:v>166</x:v>
      </x:c>
      <x:c r="CQ3" s="4" t="s">
        <x:v>167</x:v>
      </x:c>
      <x:c r="CR3" s="4"/>
      <x:c r="CS3" s="4"/>
      <x:c r="CT3" s="4"/>
      <x:c r="CU3" s="4"/>
      <x:c r="CV3" s="4"/>
    </x:row>
    <x:row r="4" ht="32.099998474121094" customHeight="1">
      <x:c r="A4" s="196" t="s">
        <x:v>168</x:v>
      </x:c>
      <x:c r="B4" s="196" t="s">
        <x:v>169</x:v>
      </x:c>
      <x:c r="C4" s="196" t="s">
        <x:v>112</x:v>
      </x:c>
      <x:c r="D4" s="196" t="s">
        <x:v>170</x:v>
      </x:c>
      <x:c r="E4" s="196" t="s">
        <x:v>171</x:v>
      </x:c>
      <x:c r="F4" s="196" t="s">
        <x:v>172</x:v>
      </x:c>
      <x:c r="G4" s="196" t="s">
        <x:v>173</x:v>
      </x:c>
      <x:c r="BA4" t="s">
        <x:v>174</x:v>
      </x:c>
      <x:c r="BB4" t="s">
        <x:v>175</x:v>
      </x:c>
      <x:c r="BC4" t="s">
        <x:v>176</x:v>
      </x:c>
      <x:c r="BD4" t="s">
        <x:v>177</x:v>
      </x:c>
      <x:c r="BE4" t="s">
        <x:v>178</x:v>
      </x:c>
      <x:c r="BF4" t="s">
        <x:v>179</x:v>
      </x:c>
      <x:c r="BG4" t="s">
        <x:v>180</x:v>
      </x:c>
      <x:c r="BH4" t="s">
        <x:v>181</x:v>
      </x:c>
      <x:c r="BT4" t="s">
        <x:v>182</x:v>
      </x:c>
      <x:c r="BU4" t="s">
        <x:v>183</x:v>
      </x:c>
      <x:c r="BV4" t="s">
        <x:v>184</x:v>
      </x:c>
      <x:c r="BW4" t="s">
        <x:v>185</x:v>
      </x:c>
      <x:c r="BX4" t="s">
        <x:v>186</x:v>
      </x:c>
      <x:c r="BY4" t="s">
        <x:v>187</x:v>
      </x:c>
      <x:c r="BZ4" t="s">
        <x:v>188</x:v>
      </x:c>
      <x:c r="CE4" s="4">
        <x:v>1</x:v>
      </x:c>
      <x:c r="CF4" s="4" t="s">
        <x:v>81</x:v>
      </x:c>
      <x:c r="CG4" s="4" t="s">
        <x:v>175</x:v>
      </x:c>
      <x:c r="CH4" s="4" t="s">
        <x:v>189</x:v>
      </x:c>
      <x:c r="CI4" s="4" t="s">
        <x:v>141</x:v>
      </x:c>
      <x:c r="CJ4" s="4" t="str">
        <x:f>IF(AND('3. Scope &amp; Lens'!$D$5="Company / private sector",INDEX('3. Scope &amp; Lens'!$F$16:$F$22,$CE4)="Yes",INDEX('3. Scope &amp; Lens'!$G$16:$G$22,$CE4)&lt;&gt;""),"Yes","")</x:f>
      </x:c>
      <x:c r="CK4" s="4" t="str">
        <x:f>IF($CJ4="Yes",COUNTIF($CJ$2:CJ4,"Yes"),"")</x:f>
      </x:c>
      <x:c r="CL4" s="4" t="str">
        <x:f>$CF4&amp;IF(INDEX('3. Scope &amp; Lens'!$G$16:$G$22,$CE4)="",""," — "&amp;INDEX('3. Scope &amp; Lens'!$G$16:$G$22,$CE4))</x:f>
        <x:v>Project Identification</x:v>
      </x:c>
      <x:c r="CM4" s="4" t="s">
        <x:v>190</x:v>
      </x:c>
      <x:c r="CN4" s="4" t="s">
        <x:v>191</x:v>
      </x:c>
      <x:c r="CO4" s="4" t="s">
        <x:v>192</x:v>
      </x:c>
      <x:c r="CP4" s="4" t="s">
        <x:v>193</x:v>
      </x:c>
      <x:c r="CQ4" s="4" t="s">
        <x:v>194</x:v>
      </x:c>
      <x:c r="CR4" s="4" t="s">
        <x:v>195</x:v>
      </x:c>
      <x:c r="CS4" s="4" t="s">
        <x:v>196</x:v>
      </x:c>
      <x:c r="CT4" s="4"/>
      <x:c r="CU4" s="4"/>
      <x:c r="CV4" s="4"/>
    </x:row>
    <x:row r="5" ht="42" customHeight="1">
      <x:c r="A5" s="6" t="str">
        <x:f>IFERROR(INDEX($CL$2:$CL$57,MATCH(ROWS($A$5:A5),$CK$2:$CK$57,0)),"")</x:f>
      </x:c>
      <x:c r="B5" s="5" t="str">
        <x:f>IFERROR(INDEX($CG$2:$CG$57,MATCH(ROWS($A$5:A5),$CK$2:$CK$57,0)),"")</x:f>
      </x:c>
      <x:c r="C5" s="228" t="str">
        <x:f>IF($B5="","",IF(ISNUMBER(SEARCH("-USER-",$B5)),"",IFERROR(INDEX($CH$2:$CH$57,MATCH(ROWS($A$5:A5),$CK$2:$CK$57,0)),"")))</x:f>
      </x:c>
      <x:c r="D5" s="229" t="s">
        <x:v>197</x:v>
      </x:c>
      <x:c r="E5" s="19" t="str">
        <x:f t="shared" ref="E5:E36" si="0">IF($D5&lt;&gt;"Relevant","",IF(ISNUMBER(SEARCH("-USER-",$B5)),"",IFERROR(INDEX($BC$2:$BC$43,MATCH($B5,$BB$2:$BB$43,0)),"")))</x:f>
      </x:c>
      <x:c r="F5" s="230" t="s">
        <x:v>198</x:v>
      </x:c>
      <x:c r="G5" s="230"/>
      <x:c r="AY5" t="str">
        <x:f>IF(AND('3. Scope &amp; Lens'!$D$5="Company / private sector",$D5="Relevant",$B5&lt;&gt;"",$C5&lt;&gt;""),COUNT($AY$4:AY4)+1,"")</x:f>
      </x:c>
      <x:c r="BA5" t="s">
        <x:v>199</x:v>
      </x:c>
      <x:c r="BB5" t="s">
        <x:v>200</x:v>
      </x:c>
      <x:c r="BC5" t="s">
        <x:v>201</x:v>
      </x:c>
      <x:c r="BD5" t="s">
        <x:v>202</x:v>
      </x:c>
      <x:c r="BE5" t="s">
        <x:v>203</x:v>
      </x:c>
      <x:c r="BF5" t="s">
        <x:v>204</x:v>
      </x:c>
      <x:c r="BG5" t="s">
        <x:v>132</x:v>
      </x:c>
      <x:c r="BH5" t="s">
        <x:v>133</x:v>
      </x:c>
      <x:c r="BI5" t="str">
        <x:f t="shared" ref="BI5:BI13" si="1">IF($F5="","",$F5)</x:f>
        <x:v>• Selection criteria are bypassed, inconsistently applied, or changed without recorded justification or published criteria.
• Lack of clear objectives and decision-making criteria to drive project selection and prioritisation.</x:v>
      </x:c>
      <x:c r="BJ5" t="str">
        <x:f t="shared" ref="BJ5:BJ36" si="2">IF($B5="","",IFERROR(IF(INDEX($CM$2:$CV$43,MATCH($B5,$BB$2:$BB$43,0),1)="","",IF($F5="",INDEX($CM$2:$CV$43,MATCH($B5,$BB$2:$BB$43,0),1),IF(ISNUMBER(SEARCH(INDEX($CM$2:$CV$43,MATCH($B5,$BB$2:$BB$43,0),1),$F5)),"",INDEX($CM$2:$CV$43,MATCH($B5,$BB$2:$BB$43,0),1)&amp;CHAR(10)&amp;$F5))),""))</x:f>
      </x:c>
      <x:c r="BK5" t="str">
        <x:f t="shared" ref="BK5:BK36" si="3">IF($B5="","",IFERROR(IF(INDEX($CM$2:$CV$43,MATCH($B5,$BB$2:$BB$43,0),2)="","",IF($F5="",INDEX($CM$2:$CV$43,MATCH($B5,$BB$2:$BB$43,0),2),IF(ISNUMBER(SEARCH(INDEX($CM$2:$CV$43,MATCH($B5,$BB$2:$BB$43,0),2),$F5)),"",INDEX($CM$2:$CV$43,MATCH($B5,$BB$2:$BB$43,0),2)&amp;CHAR(10)&amp;$F5))),""))</x:f>
      </x:c>
      <x:c r="BL5" t="str">
        <x:f t="shared" ref="BL5:BL36" si="4">IF($B5="","",IFERROR(IF(INDEX($CM$2:$CV$43,MATCH($B5,$BB$2:$BB$43,0),3)="","",IF($F5="",INDEX($CM$2:$CV$43,MATCH($B5,$BB$2:$BB$43,0),3),IF(ISNUMBER(SEARCH(INDEX($CM$2:$CV$43,MATCH($B5,$BB$2:$BB$43,0),3),$F5)),"",INDEX($CM$2:$CV$43,MATCH($B5,$BB$2:$BB$43,0),3)&amp;CHAR(10)&amp;$F5))),""))</x:f>
      </x:c>
      <x:c r="BM5" t="str">
        <x:f t="shared" ref="BM5:BM36" si="5">IF($B5="","",IFERROR(IF(INDEX($CM$2:$CV$43,MATCH($B5,$BB$2:$BB$43,0),4)="","",IF($F5="",INDEX($CM$2:$CV$43,MATCH($B5,$BB$2:$BB$43,0),4),IF(ISNUMBER(SEARCH(INDEX($CM$2:$CV$43,MATCH($B5,$BB$2:$BB$43,0),4),$F5)),"",INDEX($CM$2:$CV$43,MATCH($B5,$BB$2:$BB$43,0),4)&amp;CHAR(10)&amp;$F5))),""))</x:f>
      </x:c>
      <x:c r="BN5" t="str">
        <x:f t="shared" ref="BN5:BN36" si="6">IF($B5="","",IFERROR(IF(INDEX($CM$2:$CV$43,MATCH($B5,$BB$2:$BB$43,0),5)="","",IF($F5="",INDEX($CM$2:$CV$43,MATCH($B5,$BB$2:$BB$43,0),5),IF(ISNUMBER(SEARCH(INDEX($CM$2:$CV$43,MATCH($B5,$BB$2:$BB$43,0),5),$F5)),"",INDEX($CM$2:$CV$43,MATCH($B5,$BB$2:$BB$43,0),5)&amp;CHAR(10)&amp;$F5))),""))</x:f>
      </x:c>
      <x:c r="BO5" t="str">
        <x:f t="shared" ref="BO5:BO36" si="7">IF($B5="","",IFERROR(IF(INDEX($CM$2:$CV$43,MATCH($B5,$BB$2:$BB$43,0),6)="","",IF($F5="",INDEX($CM$2:$CV$43,MATCH($B5,$BB$2:$BB$43,0),6),IF(ISNUMBER(SEARCH(INDEX($CM$2:$CV$43,MATCH($B5,$BB$2:$BB$43,0),6),$F5)),"",INDEX($CM$2:$CV$43,MATCH($B5,$BB$2:$BB$43,0),6)&amp;CHAR(10)&amp;$F5))),""))</x:f>
      </x:c>
      <x:c r="BP5" t="str">
        <x:f t="shared" ref="BP5:BP36" si="8">IF($B5="","",IFERROR(IF(INDEX($CM$2:$CV$43,MATCH($B5,$BB$2:$BB$43,0),7)="","",IF($F5="",INDEX($CM$2:$CV$43,MATCH($B5,$BB$2:$BB$43,0),7),IF(ISNUMBER(SEARCH(INDEX($CM$2:$CV$43,MATCH($B5,$BB$2:$BB$43,0),7),$F5)),"",INDEX($CM$2:$CV$43,MATCH($B5,$BB$2:$BB$43,0),7)&amp;CHAR(10)&amp;$F5))),""))</x:f>
      </x:c>
      <x:c r="BQ5" t="str">
        <x:f t="shared" ref="BQ5:BQ36" si="9">IF($B5="","",IFERROR(IF(INDEX($CM$2:$CV$43,MATCH($B5,$BB$2:$BB$43,0),8)="","",IF($F5="",INDEX($CM$2:$CV$43,MATCH($B5,$BB$2:$BB$43,0),8),IF(ISNUMBER(SEARCH(INDEX($CM$2:$CV$43,MATCH($B5,$BB$2:$BB$43,0),8),$F5)),"",INDEX($CM$2:$CV$43,MATCH($B5,$BB$2:$BB$43,0),8)&amp;CHAR(10)&amp;$F5))),""))</x:f>
      </x:c>
      <x:c r="BR5" t="str">
        <x:f t="shared" ref="BR5:BR36" si="10">IF($B5="","",IFERROR(IF(INDEX($CM$2:$CV$43,MATCH($B5,$BB$2:$BB$43,0),9)="","",IF($F5="",INDEX($CM$2:$CV$43,MATCH($B5,$BB$2:$BB$43,0),9),IF(ISNUMBER(SEARCH(INDEX($CM$2:$CV$43,MATCH($B5,$BB$2:$BB$43,0),9),$F5)),"",INDEX($CM$2:$CV$43,MATCH($B5,$BB$2:$BB$43,0),9)&amp;CHAR(10)&amp;$F5))),""))</x:f>
      </x:c>
      <x:c r="BS5" t="str">
        <x:f t="shared" ref="BS5:BS36" si="11">IF($B5="","",IFERROR(IF(INDEX($CM$2:$CV$43,MATCH($B5,$BB$2:$BB$43,0),10)="","",IF($F5="",INDEX($CM$2:$CV$43,MATCH($B5,$BB$2:$BB$43,0),10),IF(ISNUMBER(SEARCH(INDEX($CM$2:$CV$43,MATCH($B5,$BB$2:$BB$43,0),10),$F5)),"",INDEX($CM$2:$CV$43,MATCH($B5,$BB$2:$BB$43,0),10)&amp;CHAR(10)&amp;$F5))),""))</x:f>
      </x:c>
      <x:c r="BT5" t="s">
        <x:v>205</x:v>
      </x:c>
      <x:c r="BU5" t="s">
        <x:v>206</x:v>
      </x:c>
      <x:c r="BV5" t="s">
        <x:v>207</x:v>
      </x:c>
      <x:c r="BW5" t="s">
        <x:v>208</x:v>
      </x:c>
      <x:c r="CE5" s="4">
        <x:v>1</x:v>
      </x:c>
      <x:c r="CF5" s="4" t="s">
        <x:v>81</x:v>
      </x:c>
      <x:c r="CG5" s="4" t="s">
        <x:v>200</x:v>
      </x:c>
      <x:c r="CH5" s="4" t="s">
        <x:v>209</x:v>
      </x:c>
      <x:c r="CI5" s="4" t="s">
        <x:v>141</x:v>
      </x:c>
      <x:c r="CJ5" s="4" t="str">
        <x:f>IF(AND('3. Scope &amp; Lens'!$D$5="Company / private sector",INDEX('3. Scope &amp; Lens'!$F$16:$F$22,$CE5)="Yes",INDEX('3. Scope &amp; Lens'!$G$16:$G$22,$CE5)&lt;&gt;""),"Yes","")</x:f>
      </x:c>
      <x:c r="CK5" s="4" t="str">
        <x:f>IF($CJ5="Yes",COUNTIF($CJ$2:CJ5,"Yes"),"")</x:f>
      </x:c>
      <x:c r="CL5" s="4" t="str">
        <x:f>$CF5&amp;IF(INDEX('3. Scope &amp; Lens'!$G$16:$G$22,$CE5)="",""," — "&amp;INDEX('3. Scope &amp; Lens'!$G$16:$G$22,$CE5))</x:f>
        <x:v>Project Identification</x:v>
      </x:c>
      <x:c r="CM5" s="4" t="s">
        <x:v>210</x:v>
      </x:c>
      <x:c r="CN5" s="4" t="s">
        <x:v>211</x:v>
      </x:c>
      <x:c r="CO5" s="4" t="s">
        <x:v>212</x:v>
      </x:c>
      <x:c r="CP5" s="4" t="s">
        <x:v>213</x:v>
      </x:c>
      <x:c r="CQ5" s="4" t="s">
        <x:v>214</x:v>
      </x:c>
      <x:c r="CR5" s="4" t="s">
        <x:v>215</x:v>
      </x:c>
      <x:c r="CS5" s="4"/>
      <x:c r="CT5" s="4"/>
      <x:c r="CU5" s="4"/>
      <x:c r="CV5" s="4"/>
    </x:row>
    <x:row r="6" ht="42" customHeight="1">
      <x:c r="A6" s="6" t="str">
        <x:f>IFERROR(INDEX($CL$2:$CL$57,MATCH(ROWS($A$5:A6),$CK$2:$CK$57,0)),"")</x:f>
      </x:c>
      <x:c r="B6" s="5" t="str">
        <x:f>IFERROR(INDEX($CG$2:$CG$57,MATCH(ROWS($A$5:A6),$CK$2:$CK$57,0)),"")</x:f>
      </x:c>
      <x:c r="C6" s="228" t="str">
        <x:f>IF($B6="","",IF(ISNUMBER(SEARCH("-USER-",$B6)),"",IFERROR(INDEX($CH$2:$CH$57,MATCH(ROWS($A$5:A6),$CK$2:$CK$57,0)),"")))</x:f>
      </x:c>
      <x:c r="D6" s="229"/>
      <x:c r="E6" s="19" t="str">
        <x:f t="shared" si="0"/>
      </x:c>
      <x:c r="F6" s="230"/>
      <x:c r="G6" s="230"/>
      <x:c r="AY6" t="str">
        <x:f>IF(AND('3. Scope &amp; Lens'!$D$5="Company / private sector",$D6="Relevant",$B6&lt;&gt;"",$C6&lt;&gt;""),COUNT($AY$4:AY5)+1,"")</x:f>
      </x:c>
      <x:c r="BA6" t="s">
        <x:v>216</x:v>
      </x:c>
      <x:c r="BB6" t="s">
        <x:v>217</x:v>
      </x:c>
      <x:c r="BC6" t="s">
        <x:v>218</x:v>
      </x:c>
      <x:c r="BD6" t="s">
        <x:v>219</x:v>
      </x:c>
      <x:c r="BE6" t="s">
        <x:v>220</x:v>
      </x:c>
      <x:c r="BF6" t="s">
        <x:v>221</x:v>
      </x:c>
      <x:c r="BG6" t="s">
        <x:v>132</x:v>
      </x:c>
      <x:c r="BH6" t="s">
        <x:v>222</x:v>
      </x:c>
      <x:c r="BI6" t="str">
        <x:f t="shared" si="1"/>
      </x:c>
      <x:c r="BJ6" t="str">
        <x:f t="shared" si="2"/>
      </x:c>
      <x:c r="BK6" t="str">
        <x:f t="shared" si="3"/>
      </x:c>
      <x:c r="BL6" t="str">
        <x:f t="shared" si="4"/>
      </x:c>
      <x:c r="BM6" t="str">
        <x:f t="shared" si="5"/>
      </x:c>
      <x:c r="BN6" t="str">
        <x:f t="shared" si="6"/>
      </x:c>
      <x:c r="BO6" t="str">
        <x:f t="shared" si="7"/>
      </x:c>
      <x:c r="BP6" t="str">
        <x:f t="shared" si="8"/>
      </x:c>
      <x:c r="BQ6" t="str">
        <x:f t="shared" si="9"/>
      </x:c>
      <x:c r="BR6" t="str">
        <x:f t="shared" si="10"/>
      </x:c>
      <x:c r="BS6" t="str">
        <x:f t="shared" si="11"/>
      </x:c>
      <x:c r="BT6" t="s">
        <x:v>223</x:v>
      </x:c>
      <x:c r="BU6" t="s">
        <x:v>224</x:v>
      </x:c>
      <x:c r="BV6" t="s">
        <x:v>225</x:v>
      </x:c>
      <x:c r="BW6" t="s">
        <x:v>226</x:v>
      </x:c>
      <x:c r="BX6" t="s">
        <x:v>227</x:v>
      </x:c>
      <x:c r="BY6" t="s">
        <x:v>228</x:v>
      </x:c>
      <x:c r="BZ6" t="s">
        <x:v>229</x:v>
      </x:c>
      <x:c r="CA6" t="s">
        <x:v>230</x:v>
      </x:c>
      <x:c r="CB6" t="s">
        <x:v>231</x:v>
      </x:c>
      <x:c r="CC6" t="s">
        <x:v>232</x:v>
      </x:c>
      <x:c r="CE6" s="4">
        <x:v>1</x:v>
      </x:c>
      <x:c r="CF6" s="4" t="s">
        <x:v>81</x:v>
      </x:c>
      <x:c r="CG6" s="4" t="s">
        <x:v>217</x:v>
      </x:c>
      <x:c r="CH6" s="4" t="s">
        <x:v>233</x:v>
      </x:c>
      <x:c r="CI6" s="4" t="s">
        <x:v>141</x:v>
      </x:c>
      <x:c r="CJ6" s="4" t="str">
        <x:f>IF(AND('3. Scope &amp; Lens'!$D$5="Company / private sector",INDEX('3. Scope &amp; Lens'!$F$16:$F$22,$CE6)="Yes",INDEX('3. Scope &amp; Lens'!$G$16:$G$22,$CE6)&lt;&gt;""),"Yes","")</x:f>
      </x:c>
      <x:c r="CK6" s="4" t="str">
        <x:f>IF($CJ6="Yes",COUNTIF($CJ$2:CJ6,"Yes"),"")</x:f>
      </x:c>
      <x:c r="CL6" s="4" t="str">
        <x:f>$CF6&amp;IF(INDEX('3. Scope &amp; Lens'!$G$16:$G$22,$CE6)="",""," — "&amp;INDEX('3. Scope &amp; Lens'!$G$16:$G$22,$CE6))</x:f>
        <x:v>Project Identification</x:v>
      </x:c>
      <x:c r="CM6" s="4" t="s">
        <x:v>234</x:v>
      </x:c>
      <x:c r="CN6" s="4" t="s">
        <x:v>235</x:v>
      </x:c>
      <x:c r="CO6" s="4" t="s">
        <x:v>236</x:v>
      </x:c>
      <x:c r="CP6" s="4" t="s">
        <x:v>237</x:v>
      </x:c>
      <x:c r="CQ6" s="4" t="s">
        <x:v>238</x:v>
      </x:c>
      <x:c r="CR6" s="4"/>
      <x:c r="CS6" s="4"/>
      <x:c r="CT6" s="4"/>
      <x:c r="CU6" s="4"/>
      <x:c r="CV6" s="4"/>
    </x:row>
    <x:row r="7" ht="42" customHeight="1">
      <x:c r="A7" s="6" t="str">
        <x:f>IFERROR(INDEX($CL$2:$CL$57,MATCH(ROWS($A$5:A7),$CK$2:$CK$57,0)),"")</x:f>
      </x:c>
      <x:c r="B7" s="5" t="str">
        <x:f>IFERROR(INDEX($CG$2:$CG$57,MATCH(ROWS($A$5:A7),$CK$2:$CK$57,0)),"")</x:f>
      </x:c>
      <x:c r="C7" s="228" t="str">
        <x:f>IF($B7="","",IF(ISNUMBER(SEARCH("-USER-",$B7)),"",IFERROR(INDEX($CH$2:$CH$57,MATCH(ROWS($A$5:A7),$CK$2:$CK$57,0)),"")))</x:f>
      </x:c>
      <x:c r="D7" s="229"/>
      <x:c r="E7" s="19" t="str">
        <x:f t="shared" si="0"/>
      </x:c>
      <x:c r="F7" s="230"/>
      <x:c r="G7" s="230"/>
      <x:c r="AY7" t="str">
        <x:f>IF(AND('3. Scope &amp; Lens'!$D$5="Company / private sector",$D7="Relevant",$B7&lt;&gt;"",$C7&lt;&gt;""),COUNT($AY$4:AY6)+1,"")</x:f>
      </x:c>
      <x:c r="BA7" t="s">
        <x:v>239</x:v>
      </x:c>
      <x:c r="BB7" t="s">
        <x:v>240</x:v>
      </x:c>
      <x:c r="BC7" t="s">
        <x:v>241</x:v>
      </x:c>
      <x:c r="BD7" t="s">
        <x:v>242</x:v>
      </x:c>
      <x:c r="BE7" t="s">
        <x:v>243</x:v>
      </x:c>
      <x:c r="BF7" t="s">
        <x:v>244</x:v>
      </x:c>
      <x:c r="BG7" t="s">
        <x:v>180</x:v>
      </x:c>
      <x:c r="BH7" t="s">
        <x:v>245</x:v>
      </x:c>
      <x:c r="BI7" t="str">
        <x:f t="shared" si="1"/>
      </x:c>
      <x:c r="BJ7" t="str">
        <x:f t="shared" si="2"/>
      </x:c>
      <x:c r="BK7" t="str">
        <x:f t="shared" si="3"/>
      </x:c>
      <x:c r="BL7" t="str">
        <x:f t="shared" si="4"/>
      </x:c>
      <x:c r="BM7" t="str">
        <x:f t="shared" si="5"/>
      </x:c>
      <x:c r="BN7" t="str">
        <x:f t="shared" si="6"/>
      </x:c>
      <x:c r="BO7" t="str">
        <x:f t="shared" si="7"/>
      </x:c>
      <x:c r="BP7" t="str">
        <x:f t="shared" si="8"/>
      </x:c>
      <x:c r="BQ7" t="str">
        <x:f t="shared" si="9"/>
      </x:c>
      <x:c r="BR7" t="str">
        <x:f t="shared" si="10"/>
      </x:c>
      <x:c r="BS7" t="str">
        <x:f t="shared" si="11"/>
      </x:c>
      <x:c r="BT7" t="s">
        <x:v>246</x:v>
      </x:c>
      <x:c r="BU7" t="s">
        <x:v>247</x:v>
      </x:c>
      <x:c r="BV7" t="s">
        <x:v>248</x:v>
      </x:c>
      <x:c r="BW7" t="s">
        <x:v>249</x:v>
      </x:c>
      <x:c r="BX7" t="s">
        <x:v>250</x:v>
      </x:c>
      <x:c r="CE7" s="4">
        <x:v>1</x:v>
      </x:c>
      <x:c r="CF7" s="4" t="s">
        <x:v>81</x:v>
      </x:c>
      <x:c r="CG7" s="4" t="s">
        <x:v>251</x:v>
      </x:c>
      <x:c r="CH7" s="4"/>
      <x:c r="CI7" s="4" t="s">
        <x:v>252</x:v>
      </x:c>
      <x:c r="CJ7" s="4" t="str">
        <x:f>IF(AND('3. Scope &amp; Lens'!$D$5="Company / private sector",INDEX('3. Scope &amp; Lens'!$F$16:$F$22,$CE7)="Yes",INDEX('3. Scope &amp; Lens'!$G$16:$G$22,$CE7)&lt;&gt;""),"Yes","")</x:f>
      </x:c>
      <x:c r="CK7" s="4" t="str">
        <x:f>IF($CJ7="Yes",COUNTIF($CJ$2:CJ7,"Yes"),"")</x:f>
      </x:c>
      <x:c r="CL7" s="4" t="str">
        <x:f>$CF7&amp;IF(INDEX('3. Scope &amp; Lens'!$G$16:$G$22,$CE7)="",""," — "&amp;INDEX('3. Scope &amp; Lens'!$G$16:$G$22,$CE7))</x:f>
        <x:v>Project Identification</x:v>
      </x:c>
      <x:c r="CM7" s="4" t="s">
        <x:v>253</x:v>
      </x:c>
      <x:c r="CN7" s="4" t="s">
        <x:v>254</x:v>
      </x:c>
      <x:c r="CO7" s="4" t="s">
        <x:v>255</x:v>
      </x:c>
      <x:c r="CP7" s="4" t="s">
        <x:v>256</x:v>
      </x:c>
      <x:c r="CQ7" s="4" t="s">
        <x:v>257</x:v>
      </x:c>
      <x:c r="CR7" s="4"/>
      <x:c r="CS7" s="4"/>
      <x:c r="CT7" s="4"/>
      <x:c r="CU7" s="4"/>
      <x:c r="CV7" s="4"/>
    </x:row>
    <x:row r="8" ht="42" customHeight="1">
      <x:c r="A8" s="6" t="str">
        <x:f>IFERROR(INDEX($CL$2:$CL$57,MATCH(ROWS($A$5:A8),$CK$2:$CK$57,0)),"")</x:f>
      </x:c>
      <x:c r="B8" s="5" t="str">
        <x:f>IFERROR(INDEX($CG$2:$CG$57,MATCH(ROWS($A$5:A8),$CK$2:$CK$57,0)),"")</x:f>
      </x:c>
      <x:c r="C8" s="228" t="str">
        <x:f>IF($B8="","",IF(ISNUMBER(SEARCH("-USER-",$B8)),"",IFERROR(INDEX($CH$2:$CH$57,MATCH(ROWS($A$5:A8),$CK$2:$CK$57,0)),"")))</x:f>
      </x:c>
      <x:c r="D8" s="229"/>
      <x:c r="E8" s="19" t="str">
        <x:f t="shared" si="0"/>
      </x:c>
      <x:c r="F8" s="230"/>
      <x:c r="G8" s="230"/>
      <x:c r="AY8" t="str">
        <x:f>IF(AND('3. Scope &amp; Lens'!$D$5="Company / private sector",$D8="Relevant",$B8&lt;&gt;"",$C8&lt;&gt;""),COUNT($AY$4:AY7)+1,"")</x:f>
      </x:c>
      <x:c r="BA8" t="s">
        <x:v>258</x:v>
      </x:c>
      <x:c r="BB8" t="s">
        <x:v>259</x:v>
      </x:c>
      <x:c r="BC8" t="s">
        <x:v>260</x:v>
      </x:c>
      <x:c r="BD8" t="s">
        <x:v>261</x:v>
      </x:c>
      <x:c r="BE8" t="s">
        <x:v>262</x:v>
      </x:c>
      <x:c r="BF8" t="s">
        <x:v>263</x:v>
      </x:c>
      <x:c r="BG8" t="s">
        <x:v>180</x:v>
      </x:c>
      <x:c r="BH8" t="s">
        <x:v>264</x:v>
      </x:c>
      <x:c r="BI8" t="str">
        <x:f t="shared" si="1"/>
      </x:c>
      <x:c r="BJ8" t="str">
        <x:f t="shared" si="2"/>
      </x:c>
      <x:c r="BK8" t="str">
        <x:f t="shared" si="3"/>
      </x:c>
      <x:c r="BL8" t="str">
        <x:f t="shared" si="4"/>
      </x:c>
      <x:c r="BM8" t="str">
        <x:f t="shared" si="5"/>
      </x:c>
      <x:c r="BN8" t="str">
        <x:f t="shared" si="6"/>
      </x:c>
      <x:c r="BO8" t="str">
        <x:f t="shared" si="7"/>
      </x:c>
      <x:c r="BP8" t="str">
        <x:f t="shared" si="8"/>
      </x:c>
      <x:c r="BQ8" t="str">
        <x:f t="shared" si="9"/>
      </x:c>
      <x:c r="BR8" t="str">
        <x:f t="shared" si="10"/>
      </x:c>
      <x:c r="BS8" t="str">
        <x:f t="shared" si="11"/>
      </x:c>
      <x:c r="BT8" t="s">
        <x:v>265</x:v>
      </x:c>
      <x:c r="BU8" t="s">
        <x:v>266</x:v>
      </x:c>
      <x:c r="BV8" t="s">
        <x:v>267</x:v>
      </x:c>
      <x:c r="BW8" t="s">
        <x:v>268</x:v>
      </x:c>
      <x:c r="BX8" t="s">
        <x:v>269</x:v>
      </x:c>
      <x:c r="CE8" s="4">
        <x:v>1</x:v>
      </x:c>
      <x:c r="CF8" s="4" t="s">
        <x:v>81</x:v>
      </x:c>
      <x:c r="CG8" s="4" t="s">
        <x:v>270</x:v>
      </x:c>
      <x:c r="CH8" s="4"/>
      <x:c r="CI8" s="4" t="s">
        <x:v>252</x:v>
      </x:c>
      <x:c r="CJ8" s="4" t="str">
        <x:f>IF(AND('3. Scope &amp; Lens'!$D$5="Company / private sector",INDEX('3. Scope &amp; Lens'!$F$16:$F$22,$CE8)="Yes",INDEX('3. Scope &amp; Lens'!$G$16:$G$22,$CE8)&lt;&gt;""),"Yes","")</x:f>
      </x:c>
      <x:c r="CK8" s="4" t="str">
        <x:f>IF($CJ8="Yes",COUNTIF($CJ$2:CJ8,"Yes"),"")</x:f>
      </x:c>
      <x:c r="CL8" s="4" t="str">
        <x:f>$CF8&amp;IF(INDEX('3. Scope &amp; Lens'!$G$16:$G$22,$CE8)="",""," — "&amp;INDEX('3. Scope &amp; Lens'!$G$16:$G$22,$CE8))</x:f>
        <x:v>Project Identification</x:v>
      </x:c>
      <x:c r="CM8" s="4" t="s">
        <x:v>271</x:v>
      </x:c>
      <x:c r="CN8" s="4" t="s">
        <x:v>272</x:v>
      </x:c>
      <x:c r="CO8" s="4" t="s">
        <x:v>273</x:v>
      </x:c>
      <x:c r="CP8" s="4" t="s">
        <x:v>274</x:v>
      </x:c>
      <x:c r="CQ8" s="4" t="s">
        <x:v>275</x:v>
      </x:c>
      <x:c r="CR8" s="4" t="s">
        <x:v>276</x:v>
      </x:c>
      <x:c r="CS8" s="4"/>
      <x:c r="CT8" s="4"/>
      <x:c r="CU8" s="4"/>
      <x:c r="CV8" s="4"/>
    </x:row>
    <x:row r="9" ht="42" customHeight="1">
      <x:c r="A9" s="6" t="str">
        <x:f>IFERROR(INDEX($CL$2:$CL$57,MATCH(ROWS($A$5:A9),$CK$2:$CK$57,0)),"")</x:f>
      </x:c>
      <x:c r="B9" s="5" t="str">
        <x:f>IFERROR(INDEX($CG$2:$CG$57,MATCH(ROWS($A$5:A9),$CK$2:$CK$57,0)),"")</x:f>
      </x:c>
      <x:c r="C9" s="228" t="str">
        <x:f>IF($B9="","",IF(ISNUMBER(SEARCH("-USER-",$B9)),"",IFERROR(INDEX($CH$2:$CH$57,MATCH(ROWS($A$5:A9),$CK$2:$CK$57,0)),"")))</x:f>
      </x:c>
      <x:c r="D9" s="229"/>
      <x:c r="E9" s="19" t="str">
        <x:f t="shared" si="0"/>
      </x:c>
      <x:c r="F9" s="230"/>
      <x:c r="G9" s="230"/>
      <x:c r="AY9" t="str">
        <x:f>IF(AND('3. Scope &amp; Lens'!$D$5="Company / private sector",$D9="Relevant",$B9&lt;&gt;"",$C9&lt;&gt;""),COUNT($AY$4:AY8)+1,"")</x:f>
      </x:c>
      <x:c r="BA9" t="s">
        <x:v>277</x:v>
      </x:c>
      <x:c r="BB9" t="s">
        <x:v>278</x:v>
      </x:c>
      <x:c r="BC9" t="s">
        <x:v>279</x:v>
      </x:c>
      <x:c r="BD9" t="s">
        <x:v>280</x:v>
      </x:c>
      <x:c r="BE9" t="s">
        <x:v>281</x:v>
      </x:c>
      <x:c r="BF9" t="s">
        <x:v>221</x:v>
      </x:c>
      <x:c r="BG9" t="s">
        <x:v>180</x:v>
      </x:c>
      <x:c r="BH9" t="s">
        <x:v>282</x:v>
      </x:c>
      <x:c r="BI9" t="str">
        <x:f t="shared" si="1"/>
      </x:c>
      <x:c r="BJ9" t="str">
        <x:f t="shared" si="2"/>
      </x:c>
      <x:c r="BK9" t="str">
        <x:f t="shared" si="3"/>
      </x:c>
      <x:c r="BL9" t="str">
        <x:f t="shared" si="4"/>
      </x:c>
      <x:c r="BM9" t="str">
        <x:f t="shared" si="5"/>
      </x:c>
      <x:c r="BN9" t="str">
        <x:f t="shared" si="6"/>
      </x:c>
      <x:c r="BO9" t="str">
        <x:f t="shared" si="7"/>
      </x:c>
      <x:c r="BP9" t="str">
        <x:f t="shared" si="8"/>
      </x:c>
      <x:c r="BQ9" t="str">
        <x:f t="shared" si="9"/>
      </x:c>
      <x:c r="BR9" t="str">
        <x:f t="shared" si="10"/>
      </x:c>
      <x:c r="BS9" t="str">
        <x:f t="shared" si="11"/>
      </x:c>
      <x:c r="BT9" t="s">
        <x:v>283</x:v>
      </x:c>
      <x:c r="BU9" t="s">
        <x:v>284</x:v>
      </x:c>
      <x:c r="BV9" t="s">
        <x:v>285</x:v>
      </x:c>
      <x:c r="BW9" t="s">
        <x:v>286</x:v>
      </x:c>
      <x:c r="BX9" t="s">
        <x:v>287</x:v>
      </x:c>
      <x:c r="BY9" t="s">
        <x:v>288</x:v>
      </x:c>
      <x:c r="BZ9" t="s">
        <x:v>231</x:v>
      </x:c>
      <x:c r="CA9" t="s">
        <x:v>289</x:v>
      </x:c>
      <x:c r="CB9" t="s">
        <x:v>290</x:v>
      </x:c>
      <x:c r="CE9" s="4">
        <x:v>2</x:v>
      </x:c>
      <x:c r="CF9" s="4" t="s">
        <x:v>83</x:v>
      </x:c>
      <x:c r="CG9" s="4" t="s">
        <x:v>240</x:v>
      </x:c>
      <x:c r="CH9" s="4" t="s">
        <x:v>291</x:v>
      </x:c>
      <x:c r="CI9" s="4" t="s">
        <x:v>141</x:v>
      </x:c>
      <x:c r="CJ9" s="4" t="str">
        <x:f>IF(AND('3. Scope &amp; Lens'!$D$5="Company / private sector",INDEX('3. Scope &amp; Lens'!$F$16:$F$22,$CE9)="Yes",INDEX('3. Scope &amp; Lens'!$G$16:$G$22,$CE9)&lt;&gt;""),"Yes","")</x:f>
      </x:c>
      <x:c r="CK9" s="4" t="str">
        <x:f>IF($CJ9="Yes",COUNTIF($CJ$2:CJ9,"Yes"),"")</x:f>
      </x:c>
      <x:c r="CL9" s="4" t="str">
        <x:f>$CF9&amp;IF(INDEX('3. Scope &amp; Lens'!$G$16:$G$22,$CE9)="",""," — "&amp;INDEX('3. Scope &amp; Lens'!$G$16:$G$22,$CE9))</x:f>
        <x:v>Financing &amp; appraisal</x:v>
      </x:c>
      <x:c r="CM9" s="4" t="s">
        <x:v>292</x:v>
      </x:c>
      <x:c r="CN9" s="4" t="s">
        <x:v>293</x:v>
      </x:c>
      <x:c r="CO9" s="4" t="s">
        <x:v>294</x:v>
      </x:c>
      <x:c r="CP9" s="4"/>
      <x:c r="CQ9" s="4"/>
      <x:c r="CR9" s="4"/>
      <x:c r="CS9" s="4"/>
      <x:c r="CT9" s="4"/>
      <x:c r="CU9" s="4"/>
      <x:c r="CV9" s="4"/>
    </x:row>
    <x:row r="10" ht="42" customHeight="1">
      <x:c r="A10" s="6" t="str">
        <x:f>IFERROR(INDEX($CL$2:$CL$57,MATCH(ROWS($A$5:A10),$CK$2:$CK$57,0)),"")</x:f>
      </x:c>
      <x:c r="B10" s="5" t="str">
        <x:f>IFERROR(INDEX($CG$2:$CG$57,MATCH(ROWS($A$5:A10),$CK$2:$CK$57,0)),"")</x:f>
      </x:c>
      <x:c r="C10" s="228" t="str">
        <x:f>IF($B10="","",IF(ISNUMBER(SEARCH("-USER-",$B10)),"",IFERROR(INDEX($CH$2:$CH$57,MATCH(ROWS($A$5:A10),$CK$2:$CK$57,0)),"")))</x:f>
      </x:c>
      <x:c r="D10" s="229"/>
      <x:c r="E10" s="19" t="str">
        <x:f t="shared" si="0"/>
      </x:c>
      <x:c r="F10" s="230"/>
      <x:c r="G10" s="230"/>
      <x:c r="AY10" t="str">
        <x:f>IF(AND('3. Scope &amp; Lens'!$D$5="Company / private sector",$D10="Relevant",$B10&lt;&gt;"",$C10&lt;&gt;""),COUNT($AY$4:AY9)+1,"")</x:f>
      </x:c>
      <x:c r="BA10" t="s">
        <x:v>295</x:v>
      </x:c>
      <x:c r="BB10" t="s">
        <x:v>296</x:v>
      </x:c>
      <x:c r="BC10" t="s">
        <x:v>297</x:v>
      </x:c>
      <x:c r="BD10" t="s">
        <x:v>298</x:v>
      </x:c>
      <x:c r="BE10" t="s">
        <x:v>299</x:v>
      </x:c>
      <x:c r="BF10" t="s">
        <x:v>221</x:v>
      </x:c>
      <x:c r="BG10" t="s">
        <x:v>300</x:v>
      </x:c>
      <x:c r="BH10" t="s">
        <x:v>301</x:v>
      </x:c>
      <x:c r="BI10" t="str">
        <x:f t="shared" si="1"/>
      </x:c>
      <x:c r="BJ10" t="str">
        <x:f t="shared" si="2"/>
      </x:c>
      <x:c r="BK10" t="str">
        <x:f t="shared" si="3"/>
      </x:c>
      <x:c r="BL10" t="str">
        <x:f t="shared" si="4"/>
      </x:c>
      <x:c r="BM10" t="str">
        <x:f t="shared" si="5"/>
      </x:c>
      <x:c r="BN10" t="str">
        <x:f t="shared" si="6"/>
      </x:c>
      <x:c r="BO10" t="str">
        <x:f t="shared" si="7"/>
      </x:c>
      <x:c r="BP10" t="str">
        <x:f t="shared" si="8"/>
      </x:c>
      <x:c r="BQ10" t="str">
        <x:f t="shared" si="9"/>
      </x:c>
      <x:c r="BR10" t="str">
        <x:f t="shared" si="10"/>
      </x:c>
      <x:c r="BS10" t="str">
        <x:f t="shared" si="11"/>
      </x:c>
      <x:c r="BT10" t="s">
        <x:v>302</x:v>
      </x:c>
      <x:c r="BU10" t="s">
        <x:v>303</x:v>
      </x:c>
      <x:c r="BV10" t="s">
        <x:v>304</x:v>
      </x:c>
      <x:c r="BW10" t="s">
        <x:v>305</x:v>
      </x:c>
      <x:c r="BX10" t="s">
        <x:v>306</x:v>
      </x:c>
      <x:c r="BY10" t="s">
        <x:v>227</x:v>
      </x:c>
      <x:c r="BZ10" t="s">
        <x:v>231</x:v>
      </x:c>
      <x:c r="CE10" s="4">
        <x:v>2</x:v>
      </x:c>
      <x:c r="CF10" s="4" t="s">
        <x:v>83</x:v>
      </x:c>
      <x:c r="CG10" s="4" t="s">
        <x:v>259</x:v>
      </x:c>
      <x:c r="CH10" s="4" t="s">
        <x:v>307</x:v>
      </x:c>
      <x:c r="CI10" s="4" t="s">
        <x:v>141</x:v>
      </x:c>
      <x:c r="CJ10" s="4" t="str">
        <x:f>IF(AND('3. Scope &amp; Lens'!$D$5="Company / private sector",INDEX('3. Scope &amp; Lens'!$F$16:$F$22,$CE10)="Yes",INDEX('3. Scope &amp; Lens'!$G$16:$G$22,$CE10)&lt;&gt;""),"Yes","")</x:f>
      </x:c>
      <x:c r="CK10" s="4" t="str">
        <x:f>IF($CJ10="Yes",COUNTIF($CJ$2:CJ10,"Yes"),"")</x:f>
      </x:c>
      <x:c r="CL10" s="4" t="str">
        <x:f>$CF10&amp;IF(INDEX('3. Scope &amp; Lens'!$G$16:$G$22,$CE10)="",""," — "&amp;INDEX('3. Scope &amp; Lens'!$G$16:$G$22,$CE10))</x:f>
        <x:v>Financing &amp; appraisal</x:v>
      </x:c>
      <x:c r="CM10" s="4" t="s">
        <x:v>308</x:v>
      </x:c>
      <x:c r="CN10" s="4" t="s">
        <x:v>309</x:v>
      </x:c>
      <x:c r="CO10" s="4" t="s">
        <x:v>310</x:v>
      </x:c>
      <x:c r="CP10" s="4" t="s">
        <x:v>311</x:v>
      </x:c>
      <x:c r="CQ10" s="4"/>
      <x:c r="CR10" s="4"/>
      <x:c r="CS10" s="4"/>
      <x:c r="CT10" s="4"/>
      <x:c r="CU10" s="4"/>
      <x:c r="CV10" s="4"/>
    </x:row>
    <x:row r="11" ht="42" customHeight="1">
      <x:c r="A11" s="6" t="str">
        <x:f>IFERROR(INDEX($CL$2:$CL$57,MATCH(ROWS($A$5:A11),$CK$2:$CK$57,0)),"")</x:f>
      </x:c>
      <x:c r="B11" s="5" t="str">
        <x:f>IFERROR(INDEX($CG$2:$CG$57,MATCH(ROWS($A$5:A11),$CK$2:$CK$57,0)),"")</x:f>
      </x:c>
      <x:c r="C11" s="228" t="str">
        <x:f>IF($B11="","",IF(ISNUMBER(SEARCH("-USER-",$B11)),"",IFERROR(INDEX($CH$2:$CH$57,MATCH(ROWS($A$5:A11),$CK$2:$CK$57,0)),"")))</x:f>
      </x:c>
      <x:c r="D11" s="229"/>
      <x:c r="E11" s="19" t="str">
        <x:f t="shared" si="0"/>
      </x:c>
      <x:c r="F11" s="230"/>
      <x:c r="G11" s="230"/>
      <x:c r="AY11" t="str">
        <x:f>IF(AND('3. Scope &amp; Lens'!$D$5="Company / private sector",$D11="Relevant",$B11&lt;&gt;"",$C11&lt;&gt;""),COUNT($AY$4:AY10)+1,"")</x:f>
      </x:c>
      <x:c r="BA11" t="s">
        <x:v>312</x:v>
      </x:c>
      <x:c r="BB11" t="s">
        <x:v>313</x:v>
      </x:c>
      <x:c r="BC11" t="s">
        <x:v>314</x:v>
      </x:c>
      <x:c r="BD11" t="s">
        <x:v>315</x:v>
      </x:c>
      <x:c r="BE11" t="s">
        <x:v>316</x:v>
      </x:c>
      <x:c r="BF11" t="s">
        <x:v>317</x:v>
      </x:c>
      <x:c r="BG11" t="s">
        <x:v>300</x:v>
      </x:c>
      <x:c r="BH11" t="s">
        <x:v>318</x:v>
      </x:c>
      <x:c r="BI11" t="str">
        <x:f t="shared" si="1"/>
      </x:c>
      <x:c r="BJ11" t="str">
        <x:f t="shared" si="2"/>
      </x:c>
      <x:c r="BK11" t="str">
        <x:f t="shared" si="3"/>
      </x:c>
      <x:c r="BL11" t="str">
        <x:f t="shared" si="4"/>
      </x:c>
      <x:c r="BM11" t="str">
        <x:f t="shared" si="5"/>
      </x:c>
      <x:c r="BN11" t="str">
        <x:f t="shared" si="6"/>
      </x:c>
      <x:c r="BO11" t="str">
        <x:f t="shared" si="7"/>
      </x:c>
      <x:c r="BP11" t="str">
        <x:f t="shared" si="8"/>
      </x:c>
      <x:c r="BQ11" t="str">
        <x:f t="shared" si="9"/>
      </x:c>
      <x:c r="BR11" t="str">
        <x:f t="shared" si="10"/>
      </x:c>
      <x:c r="BS11" t="str">
        <x:f t="shared" si="11"/>
      </x:c>
      <x:c r="BT11" t="s">
        <x:v>319</x:v>
      </x:c>
      <x:c r="BU11" t="s">
        <x:v>320</x:v>
      </x:c>
      <x:c r="BV11" t="s">
        <x:v>321</x:v>
      </x:c>
      <x:c r="BW11" t="s">
        <x:v>322</x:v>
      </x:c>
      <x:c r="CE11" s="4">
        <x:v>2</x:v>
      </x:c>
      <x:c r="CF11" s="4" t="s">
        <x:v>83</x:v>
      </x:c>
      <x:c r="CG11" s="4" t="s">
        <x:v>278</x:v>
      </x:c>
      <x:c r="CH11" s="4" t="s">
        <x:v>323</x:v>
      </x:c>
      <x:c r="CI11" s="4" t="s">
        <x:v>141</x:v>
      </x:c>
      <x:c r="CJ11" s="4" t="str">
        <x:f>IF(AND('3. Scope &amp; Lens'!$D$5="Company / private sector",INDEX('3. Scope &amp; Lens'!$F$16:$F$22,$CE11)="Yes",INDEX('3. Scope &amp; Lens'!$G$16:$G$22,$CE11)&lt;&gt;""),"Yes","")</x:f>
      </x:c>
      <x:c r="CK11" s="4" t="str">
        <x:f>IF($CJ11="Yes",COUNTIF($CJ$2:CJ11,"Yes"),"")</x:f>
      </x:c>
      <x:c r="CL11" s="4" t="str">
        <x:f>$CF11&amp;IF(INDEX('3. Scope &amp; Lens'!$G$16:$G$22,$CE11)="",""," — "&amp;INDEX('3. Scope &amp; Lens'!$G$16:$G$22,$CE11))</x:f>
        <x:v>Financing &amp; appraisal</x:v>
      </x:c>
      <x:c r="CM11" s="4" t="s">
        <x:v>324</x:v>
      </x:c>
      <x:c r="CN11" s="4" t="s">
        <x:v>325</x:v>
      </x:c>
      <x:c r="CO11" s="4" t="s">
        <x:v>326</x:v>
      </x:c>
      <x:c r="CP11" s="4" t="s">
        <x:v>327</x:v>
      </x:c>
      <x:c r="CQ11" s="4" t="s">
        <x:v>328</x:v>
      </x:c>
      <x:c r="CR11" s="4"/>
      <x:c r="CS11" s="4"/>
      <x:c r="CT11" s="4"/>
      <x:c r="CU11" s="4"/>
      <x:c r="CV11" s="4"/>
    </x:row>
    <x:row r="12" ht="42" customHeight="1">
      <x:c r="A12" s="6" t="str">
        <x:f>IFERROR(INDEX($CL$2:$CL$57,MATCH(ROWS($A$5:A12),$CK$2:$CK$57,0)),"")</x:f>
      </x:c>
      <x:c r="B12" s="5" t="str">
        <x:f>IFERROR(INDEX($CG$2:$CG$57,MATCH(ROWS($A$5:A12),$CK$2:$CK$57,0)),"")</x:f>
      </x:c>
      <x:c r="C12" s="228" t="str">
        <x:f>IF($B12="","",IF(ISNUMBER(SEARCH("-USER-",$B12)),"",IFERROR(INDEX($CH$2:$CH$57,MATCH(ROWS($A$5:A12),$CK$2:$CK$57,0)),"")))</x:f>
      </x:c>
      <x:c r="D12" s="229"/>
      <x:c r="E12" s="19" t="str">
        <x:f t="shared" si="0"/>
      </x:c>
      <x:c r="F12" s="230"/>
      <x:c r="G12" s="230"/>
      <x:c r="AY12" t="str">
        <x:f>IF(AND('3. Scope &amp; Lens'!$D$5="Company / private sector",$D12="Relevant",$B12&lt;&gt;"",$C12&lt;&gt;""),COUNT($AY$4:AY11)+1,"")</x:f>
      </x:c>
      <x:c r="BA12" t="s">
        <x:v>329</x:v>
      </x:c>
      <x:c r="BB12" t="s">
        <x:v>330</x:v>
      </x:c>
      <x:c r="BC12" t="s">
        <x:v>331</x:v>
      </x:c>
      <x:c r="BD12" t="s">
        <x:v>332</x:v>
      </x:c>
      <x:c r="BE12" t="s">
        <x:v>333</x:v>
      </x:c>
      <x:c r="BF12" t="s">
        <x:v>334</x:v>
      </x:c>
      <x:c r="BG12" t="s">
        <x:v>300</x:v>
      </x:c>
      <x:c r="BH12" t="s">
        <x:v>335</x:v>
      </x:c>
      <x:c r="BI12" t="str">
        <x:f t="shared" si="1"/>
      </x:c>
      <x:c r="BJ12" t="str">
        <x:f t="shared" si="2"/>
      </x:c>
      <x:c r="BK12" t="str">
        <x:f t="shared" si="3"/>
      </x:c>
      <x:c r="BL12" t="str">
        <x:f t="shared" si="4"/>
      </x:c>
      <x:c r="BM12" t="str">
        <x:f t="shared" si="5"/>
      </x:c>
      <x:c r="BN12" t="str">
        <x:f t="shared" si="6"/>
      </x:c>
      <x:c r="BO12" t="str">
        <x:f t="shared" si="7"/>
      </x:c>
      <x:c r="BP12" t="str">
        <x:f t="shared" si="8"/>
      </x:c>
      <x:c r="BQ12" t="str">
        <x:f t="shared" si="9"/>
      </x:c>
      <x:c r="BR12" t="str">
        <x:f t="shared" si="10"/>
      </x:c>
      <x:c r="BS12" t="str">
        <x:f t="shared" si="11"/>
      </x:c>
      <x:c r="BT12" t="s">
        <x:v>336</x:v>
      </x:c>
      <x:c r="BU12" t="s">
        <x:v>337</x:v>
      </x:c>
      <x:c r="BV12" t="s">
        <x:v>338</x:v>
      </x:c>
      <x:c r="BW12" t="s">
        <x:v>339</x:v>
      </x:c>
      <x:c r="BX12" t="s">
        <x:v>340</x:v>
      </x:c>
      <x:c r="CE12" s="4">
        <x:v>2</x:v>
      </x:c>
      <x:c r="CF12" s="4" t="s">
        <x:v>83</x:v>
      </x:c>
      <x:c r="CG12" s="4" t="s">
        <x:v>296</x:v>
      </x:c>
      <x:c r="CH12" s="4" t="s">
        <x:v>341</x:v>
      </x:c>
      <x:c r="CI12" s="4" t="s">
        <x:v>141</x:v>
      </x:c>
      <x:c r="CJ12" s="4" t="str">
        <x:f>IF(AND('3. Scope &amp; Lens'!$D$5="Company / private sector",INDEX('3. Scope &amp; Lens'!$F$16:$F$22,$CE12)="Yes",INDEX('3. Scope &amp; Lens'!$G$16:$G$22,$CE12)&lt;&gt;""),"Yes","")</x:f>
      </x:c>
      <x:c r="CK12" s="4" t="str">
        <x:f>IF($CJ12="Yes",COUNTIF($CJ$2:CJ12,"Yes"),"")</x:f>
      </x:c>
      <x:c r="CL12" s="4" t="str">
        <x:f>$CF12&amp;IF(INDEX('3. Scope &amp; Lens'!$G$16:$G$22,$CE12)="",""," — "&amp;INDEX('3. Scope &amp; Lens'!$G$16:$G$22,$CE12))</x:f>
        <x:v>Financing &amp; appraisal</x:v>
      </x:c>
      <x:c r="CM12" s="4" t="s">
        <x:v>342</x:v>
      </x:c>
      <x:c r="CN12" s="4" t="s">
        <x:v>343</x:v>
      </x:c>
      <x:c r="CO12" s="4" t="s">
        <x:v>344</x:v>
      </x:c>
      <x:c r="CP12" s="4"/>
      <x:c r="CQ12" s="4"/>
      <x:c r="CR12" s="4"/>
      <x:c r="CS12" s="4"/>
      <x:c r="CT12" s="4"/>
      <x:c r="CU12" s="4"/>
      <x:c r="CV12" s="4"/>
    </x:row>
    <x:row r="13" ht="42" customHeight="1">
      <x:c r="A13" s="6" t="str">
        <x:f>IFERROR(INDEX($CL$2:$CL$57,MATCH(ROWS($A$5:A13),$CK$2:$CK$57,0)),"")</x:f>
      </x:c>
      <x:c r="B13" s="5" t="str">
        <x:f>IFERROR(INDEX($CG$2:$CG$57,MATCH(ROWS($A$5:A13),$CK$2:$CK$57,0)),"")</x:f>
      </x:c>
      <x:c r="C13" s="228" t="str">
        <x:f>IF($B13="","",IF(ISNUMBER(SEARCH("-USER-",$B13)),"",IFERROR(INDEX($CH$2:$CH$57,MATCH(ROWS($A$5:A13),$CK$2:$CK$57,0)),"")))</x:f>
      </x:c>
      <x:c r="D13" s="229"/>
      <x:c r="E13" s="19" t="str">
        <x:f t="shared" si="0"/>
      </x:c>
      <x:c r="F13" s="230"/>
      <x:c r="G13" s="230"/>
      <x:c r="AY13" t="str">
        <x:f>IF(AND('3. Scope &amp; Lens'!$D$5="Company / private sector",$D13="Relevant",$B13&lt;&gt;"",$C13&lt;&gt;""),COUNT($AY$4:AY12)+1,"")</x:f>
      </x:c>
      <x:c r="BA13" t="s">
        <x:v>345</x:v>
      </x:c>
      <x:c r="BB13" t="s">
        <x:v>346</x:v>
      </x:c>
      <x:c r="BC13" t="s">
        <x:v>347</x:v>
      </x:c>
      <x:c r="BD13" t="s">
        <x:v>348</x:v>
      </x:c>
      <x:c r="BE13" t="s">
        <x:v>349</x:v>
      </x:c>
      <x:c r="BF13" t="s">
        <x:v>350</x:v>
      </x:c>
      <x:c r="BG13" t="s">
        <x:v>351</x:v>
      </x:c>
      <x:c r="BH13" t="s">
        <x:v>352</x:v>
      </x:c>
      <x:c r="BI13" t="str">
        <x:f t="shared" si="1"/>
      </x:c>
      <x:c r="BJ13" t="str">
        <x:f t="shared" si="2"/>
      </x:c>
      <x:c r="BK13" t="str">
        <x:f t="shared" si="3"/>
      </x:c>
      <x:c r="BL13" t="str">
        <x:f t="shared" si="4"/>
      </x:c>
      <x:c r="BM13" t="str">
        <x:f t="shared" si="5"/>
      </x:c>
      <x:c r="BN13" t="str">
        <x:f t="shared" si="6"/>
      </x:c>
      <x:c r="BO13" t="str">
        <x:f t="shared" si="7"/>
      </x:c>
      <x:c r="BP13" t="str">
        <x:f t="shared" si="8"/>
      </x:c>
      <x:c r="BQ13" t="str">
        <x:f t="shared" si="9"/>
      </x:c>
      <x:c r="BR13" t="str">
        <x:f t="shared" si="10"/>
      </x:c>
      <x:c r="BS13" t="str">
        <x:f t="shared" si="11"/>
      </x:c>
      <x:c r="BT13" t="s">
        <x:v>353</x:v>
      </x:c>
      <x:c r="BU13" t="s">
        <x:v>354</x:v>
      </x:c>
      <x:c r="BV13" t="s">
        <x:v>355</x:v>
      </x:c>
      <x:c r="BW13" t="s">
        <x:v>356</x:v>
      </x:c>
      <x:c r="BX13" t="s">
        <x:v>357</x:v>
      </x:c>
      <x:c r="BY13" t="s">
        <x:v>358</x:v>
      </x:c>
      <x:c r="CE13" s="4">
        <x:v>2</x:v>
      </x:c>
      <x:c r="CF13" s="4" t="s">
        <x:v>83</x:v>
      </x:c>
      <x:c r="CG13" s="4" t="s">
        <x:v>313</x:v>
      </x:c>
      <x:c r="CH13" s="4" t="s">
        <x:v>359</x:v>
      </x:c>
      <x:c r="CI13" s="4" t="s">
        <x:v>141</x:v>
      </x:c>
      <x:c r="CJ13" s="4" t="str">
        <x:f>IF(AND('3. Scope &amp; Lens'!$D$5="Company / private sector",INDEX('3. Scope &amp; Lens'!$F$16:$F$22,$CE13)="Yes",INDEX('3. Scope &amp; Lens'!$G$16:$G$22,$CE13)&lt;&gt;""),"Yes","")</x:f>
      </x:c>
      <x:c r="CK13" s="4" t="str">
        <x:f>IF($CJ13="Yes",COUNTIF($CJ$2:CJ13,"Yes"),"")</x:f>
      </x:c>
      <x:c r="CL13" s="4" t="str">
        <x:f>$CF13&amp;IF(INDEX('3. Scope &amp; Lens'!$G$16:$G$22,$CE13)="",""," — "&amp;INDEX('3. Scope &amp; Lens'!$G$16:$G$22,$CE13))</x:f>
        <x:v>Financing &amp; appraisal</x:v>
      </x:c>
      <x:c r="CM13" s="4" t="s">
        <x:v>360</x:v>
      </x:c>
      <x:c r="CN13" s="4" t="s">
        <x:v>361</x:v>
      </x:c>
      <x:c r="CO13" s="4" t="s">
        <x:v>362</x:v>
      </x:c>
      <x:c r="CP13" s="4" t="s">
        <x:v>363</x:v>
      </x:c>
      <x:c r="CQ13" s="4"/>
      <x:c r="CR13" s="4"/>
      <x:c r="CS13" s="4"/>
      <x:c r="CT13" s="4"/>
      <x:c r="CU13" s="4"/>
      <x:c r="CV13" s="4"/>
    </x:row>
    <x:row r="14" ht="42" customHeight="1">
      <x:c r="A14" s="6" t="str">
        <x:f>IFERROR(INDEX($CL$2:$CL$57,MATCH(ROWS($A$5:A14),$CK$2:$CK$57,0)),"")</x:f>
      </x:c>
      <x:c r="B14" s="5" t="str">
        <x:f>IFERROR(INDEX($CG$2:$CG$57,MATCH(ROWS($A$5:A14),$CK$2:$CK$57,0)),"")</x:f>
      </x:c>
      <x:c r="C14" s="228" t="str">
        <x:f>IF($B14="","",IF(ISNUMBER(SEARCH("-USER-",$B14)),"",IFERROR(INDEX($CH$2:$CH$57,MATCH(ROWS($A$5:A14),$CK$2:$CK$57,0)),"")))</x:f>
      </x:c>
      <x:c r="D14" s="229" t="str">
        <x:f t="shared" ref="D14:D19" si="12">IF($C14="Relevant",IFERROR(INDEX($BC$2:$BC$43,MATCH($A14,$BB$2:$BB$43,0)),""),"")</x:f>
      </x:c>
      <x:c r="E14" s="19" t="str">
        <x:f t="shared" si="0"/>
      </x:c>
      <x:c r="F14" s="230"/>
      <x:c r="G14" s="230"/>
      <x:c r="AY14" t="str">
        <x:f>IF(AND('3. Scope &amp; Lens'!$D$5="Company / private sector",$D14="Relevant",$B14&lt;&gt;"",$C14&lt;&gt;""),COUNT($AY$4:AY13)+1,"")</x:f>
      </x:c>
      <x:c r="BA14" t="s">
        <x:v>364</x:v>
      </x:c>
      <x:c r="BB14" t="s">
        <x:v>365</x:v>
      </x:c>
      <x:c r="BC14" t="s">
        <x:v>366</x:v>
      </x:c>
      <x:c r="BD14" t="s">
        <x:v>367</x:v>
      </x:c>
      <x:c r="BE14" t="s">
        <x:v>368</x:v>
      </x:c>
      <x:c r="BF14" t="s">
        <x:v>153</x:v>
      </x:c>
      <x:c r="BG14" t="s">
        <x:v>180</x:v>
      </x:c>
      <x:c r="BH14" t="s">
        <x:v>369</x:v>
      </x:c>
      <x:c r="BI14" t="str">
        <x:f t="shared" ref="BI14:BI19" si="13">IF($F14="","",$F14)</x:f>
      </x:c>
      <x:c r="BJ14" t="str">
        <x:f t="shared" si="2"/>
      </x:c>
      <x:c r="BK14" t="str">
        <x:f t="shared" si="3"/>
      </x:c>
      <x:c r="BL14" t="str">
        <x:f t="shared" si="4"/>
      </x:c>
      <x:c r="BM14" t="str">
        <x:f t="shared" si="5"/>
      </x:c>
      <x:c r="BN14" t="str">
        <x:f t="shared" si="6"/>
      </x:c>
      <x:c r="BO14" t="str">
        <x:f t="shared" si="7"/>
      </x:c>
      <x:c r="BP14" t="str">
        <x:f t="shared" si="8"/>
      </x:c>
      <x:c r="BQ14" t="str">
        <x:f t="shared" si="9"/>
      </x:c>
      <x:c r="BR14" t="str">
        <x:f t="shared" si="10"/>
      </x:c>
      <x:c r="BS14" t="str">
        <x:f t="shared" si="11"/>
      </x:c>
      <x:c r="BT14" t="s">
        <x:v>370</x:v>
      </x:c>
      <x:c r="BU14" t="s">
        <x:v>371</x:v>
      </x:c>
      <x:c r="BV14" t="s">
        <x:v>372</x:v>
      </x:c>
      <x:c r="BW14" t="s">
        <x:v>373</x:v>
      </x:c>
      <x:c r="BX14" t="s">
        <x:v>374</x:v>
      </x:c>
      <x:c r="BY14" t="s">
        <x:v>375</x:v>
      </x:c>
      <x:c r="CE14" s="4">
        <x:v>2</x:v>
      </x:c>
      <x:c r="CF14" s="4" t="s">
        <x:v>83</x:v>
      </x:c>
      <x:c r="CG14" s="4" t="s">
        <x:v>330</x:v>
      </x:c>
      <x:c r="CH14" s="4" t="s">
        <x:v>376</x:v>
      </x:c>
      <x:c r="CI14" s="4" t="s">
        <x:v>141</x:v>
      </x:c>
      <x:c r="CJ14" s="4" t="str">
        <x:f>IF(AND('3. Scope &amp; Lens'!$D$5="Company / private sector",INDEX('3. Scope &amp; Lens'!$F$16:$F$22,$CE14)="Yes",INDEX('3. Scope &amp; Lens'!$G$16:$G$22,$CE14)&lt;&gt;""),"Yes","")</x:f>
      </x:c>
      <x:c r="CK14" s="4" t="str">
        <x:f>IF($CJ14="Yes",COUNTIF($CJ$2:CJ14,"Yes"),"")</x:f>
      </x:c>
      <x:c r="CL14" s="4" t="str">
        <x:f>$CF14&amp;IF(INDEX('3. Scope &amp; Lens'!$G$16:$G$22,$CE14)="",""," — "&amp;INDEX('3. Scope &amp; Lens'!$G$16:$G$22,$CE14))</x:f>
        <x:v>Financing &amp; appraisal</x:v>
      </x:c>
      <x:c r="CM14" s="4" t="s">
        <x:v>377</x:v>
      </x:c>
      <x:c r="CN14" s="4" t="s">
        <x:v>378</x:v>
      </x:c>
      <x:c r="CO14" s="4" t="s">
        <x:v>379</x:v>
      </x:c>
      <x:c r="CP14" s="4" t="s">
        <x:v>380</x:v>
      </x:c>
      <x:c r="CQ14" s="4" t="s">
        <x:v>381</x:v>
      </x:c>
      <x:c r="CR14" s="4" t="s">
        <x:v>382</x:v>
      </x:c>
      <x:c r="CS14" s="4"/>
      <x:c r="CT14" s="4"/>
      <x:c r="CU14" s="4"/>
      <x:c r="CV14" s="4"/>
    </x:row>
    <x:row r="15" ht="42" customHeight="1">
      <x:c r="A15" s="6" t="str">
        <x:f>IFERROR(INDEX($CL$2:$CL$57,MATCH(ROWS($A$5:A15),$CK$2:$CK$57,0)),"")</x:f>
      </x:c>
      <x:c r="B15" s="5" t="str">
        <x:f>IFERROR(INDEX($CG$2:$CG$57,MATCH(ROWS($A$5:A15),$CK$2:$CK$57,0)),"")</x:f>
      </x:c>
      <x:c r="C15" s="228" t="str">
        <x:f>IF($B15="","",IF(ISNUMBER(SEARCH("-USER-",$B15)),"",IFERROR(INDEX($CH$2:$CH$57,MATCH(ROWS($A$5:A15),$CK$2:$CK$57,0)),"")))</x:f>
      </x:c>
      <x:c r="D15" s="229" t="str">
        <x:f t="shared" si="12"/>
      </x:c>
      <x:c r="E15" s="19" t="str">
        <x:f t="shared" si="0"/>
      </x:c>
      <x:c r="F15" s="230"/>
      <x:c r="G15" s="230"/>
      <x:c r="AY15" t="str">
        <x:f>IF(AND('3. Scope &amp; Lens'!$D$5="Company / private sector",$D15="Relevant",$B15&lt;&gt;"",$C15&lt;&gt;""),COUNT($AY$4:AY14)+1,"")</x:f>
      </x:c>
      <x:c r="BA15" t="s">
        <x:v>383</x:v>
      </x:c>
      <x:c r="BB15" t="s">
        <x:v>384</x:v>
      </x:c>
      <x:c r="BC15" t="s">
        <x:v>385</x:v>
      </x:c>
      <x:c r="BD15" t="s">
        <x:v>386</x:v>
      </x:c>
      <x:c r="BE15" t="s">
        <x:v>387</x:v>
      </x:c>
      <x:c r="BF15" t="s">
        <x:v>388</x:v>
      </x:c>
      <x:c r="BG15" t="s">
        <x:v>300</x:v>
      </x:c>
      <x:c r="BH15" t="s">
        <x:v>389</x:v>
      </x:c>
      <x:c r="BI15" t="str">
        <x:f t="shared" si="13"/>
      </x:c>
      <x:c r="BJ15" t="str">
        <x:f t="shared" si="2"/>
      </x:c>
      <x:c r="BK15" t="str">
        <x:f t="shared" si="3"/>
      </x:c>
      <x:c r="BL15" t="str">
        <x:f t="shared" si="4"/>
      </x:c>
      <x:c r="BM15" t="str">
        <x:f t="shared" si="5"/>
      </x:c>
      <x:c r="BN15" t="str">
        <x:f t="shared" si="6"/>
      </x:c>
      <x:c r="BO15" t="str">
        <x:f t="shared" si="7"/>
      </x:c>
      <x:c r="BP15" t="str">
        <x:f t="shared" si="8"/>
      </x:c>
      <x:c r="BQ15" t="str">
        <x:f t="shared" si="9"/>
      </x:c>
      <x:c r="BR15" t="str">
        <x:f t="shared" si="10"/>
      </x:c>
      <x:c r="BS15" t="str">
        <x:f t="shared" si="11"/>
      </x:c>
      <x:c r="BT15" t="s">
        <x:v>390</x:v>
      </x:c>
      <x:c r="BU15" t="s">
        <x:v>391</x:v>
      </x:c>
      <x:c r="BV15" t="s">
        <x:v>392</x:v>
      </x:c>
      <x:c r="BW15" t="s">
        <x:v>393</x:v>
      </x:c>
      <x:c r="BX15" t="s">
        <x:v>394</x:v>
      </x:c>
      <x:c r="BY15" t="s">
        <x:v>395</x:v>
      </x:c>
      <x:c r="CE15" s="4">
        <x:v>2</x:v>
      </x:c>
      <x:c r="CF15" s="4" t="s">
        <x:v>83</x:v>
      </x:c>
      <x:c r="CG15" s="4" t="s">
        <x:v>396</x:v>
      </x:c>
      <x:c r="CH15" s="4"/>
      <x:c r="CI15" s="4" t="s">
        <x:v>252</x:v>
      </x:c>
      <x:c r="CJ15" s="4" t="str">
        <x:f>IF(AND('3. Scope &amp; Lens'!$D$5="Company / private sector",INDEX('3. Scope &amp; Lens'!$F$16:$F$22,$CE15)="Yes",INDEX('3. Scope &amp; Lens'!$G$16:$G$22,$CE15)&lt;&gt;""),"Yes","")</x:f>
      </x:c>
      <x:c r="CK15" s="4" t="str">
        <x:f>IF($CJ15="Yes",COUNTIF($CJ$2:CJ15,"Yes"),"")</x:f>
      </x:c>
      <x:c r="CL15" s="4" t="str">
        <x:f>$CF15&amp;IF(INDEX('3. Scope &amp; Lens'!$G$16:$G$22,$CE15)="",""," — "&amp;INDEX('3. Scope &amp; Lens'!$G$16:$G$22,$CE15))</x:f>
        <x:v>Financing &amp; appraisal</x:v>
      </x:c>
      <x:c r="CM15" s="4" t="s">
        <x:v>397</x:v>
      </x:c>
      <x:c r="CN15" s="4" t="s">
        <x:v>398</x:v>
      </x:c>
      <x:c r="CO15" s="4" t="s">
        <x:v>399</x:v>
      </x:c>
      <x:c r="CP15" s="4" t="s">
        <x:v>400</x:v>
      </x:c>
      <x:c r="CQ15" s="4"/>
      <x:c r="CR15" s="4"/>
      <x:c r="CS15" s="4"/>
      <x:c r="CT15" s="4"/>
      <x:c r="CU15" s="4"/>
      <x:c r="CV15" s="4"/>
    </x:row>
    <x:row r="16" ht="42" customHeight="1">
      <x:c r="A16" s="6" t="str">
        <x:f>IFERROR(INDEX($CL$2:$CL$57,MATCH(ROWS($A$5:A16),$CK$2:$CK$57,0)),"")</x:f>
      </x:c>
      <x:c r="B16" s="5" t="str">
        <x:f>IFERROR(INDEX($CG$2:$CG$57,MATCH(ROWS($A$5:A16),$CK$2:$CK$57,0)),"")</x:f>
      </x:c>
      <x:c r="C16" s="228" t="str">
        <x:f>IF($B16="","",IF(ISNUMBER(SEARCH("-USER-",$B16)),"",IFERROR(INDEX($CH$2:$CH$57,MATCH(ROWS($A$5:A16),$CK$2:$CK$57,0)),"")))</x:f>
      </x:c>
      <x:c r="D16" s="229" t="str">
        <x:f t="shared" si="12"/>
      </x:c>
      <x:c r="E16" s="19" t="str">
        <x:f t="shared" si="0"/>
      </x:c>
      <x:c r="F16" s="230"/>
      <x:c r="G16" s="230"/>
      <x:c r="AY16" t="str">
        <x:f>IF(AND('3. Scope &amp; Lens'!$D$5="Company / private sector",$D16="Relevant",$B16&lt;&gt;"",$C16&lt;&gt;""),COUNT($AY$4:AY15)+1,"")</x:f>
      </x:c>
      <x:c r="BA16" t="s">
        <x:v>401</x:v>
      </x:c>
      <x:c r="BB16" t="s">
        <x:v>402</x:v>
      </x:c>
      <x:c r="BC16" t="s">
        <x:v>403</x:v>
      </x:c>
      <x:c r="BD16" t="s">
        <x:v>404</x:v>
      </x:c>
      <x:c r="BE16" t="s">
        <x:v>405</x:v>
      </x:c>
      <x:c r="BF16" t="s">
        <x:v>406</x:v>
      </x:c>
      <x:c r="BG16" t="s">
        <x:v>407</x:v>
      </x:c>
      <x:c r="BH16" t="s">
        <x:v>408</x:v>
      </x:c>
      <x:c r="BI16" t="str">
        <x:f t="shared" si="13"/>
      </x:c>
      <x:c r="BJ16" t="str">
        <x:f t="shared" si="2"/>
      </x:c>
      <x:c r="BK16" t="str">
        <x:f t="shared" si="3"/>
      </x:c>
      <x:c r="BL16" t="str">
        <x:f t="shared" si="4"/>
      </x:c>
      <x:c r="BM16" t="str">
        <x:f t="shared" si="5"/>
      </x:c>
      <x:c r="BN16" t="str">
        <x:f t="shared" si="6"/>
      </x:c>
      <x:c r="BO16" t="str">
        <x:f t="shared" si="7"/>
      </x:c>
      <x:c r="BP16" t="str">
        <x:f t="shared" si="8"/>
      </x:c>
      <x:c r="BQ16" t="str">
        <x:f t="shared" si="9"/>
      </x:c>
      <x:c r="BR16" t="str">
        <x:f t="shared" si="10"/>
      </x:c>
      <x:c r="BS16" t="str">
        <x:f t="shared" si="11"/>
      </x:c>
      <x:c r="BT16" t="s">
        <x:v>409</x:v>
      </x:c>
      <x:c r="BU16" t="s">
        <x:v>410</x:v>
      </x:c>
      <x:c r="BV16" t="s">
        <x:v>411</x:v>
      </x:c>
      <x:c r="BW16" t="s">
        <x:v>412</x:v>
      </x:c>
      <x:c r="BX16" t="s">
        <x:v>231</x:v>
      </x:c>
      <x:c r="BY16" t="s">
        <x:v>413</x:v>
      </x:c>
      <x:c r="BZ16" t="s">
        <x:v>414</x:v>
      </x:c>
      <x:c r="CE16" s="4">
        <x:v>2</x:v>
      </x:c>
      <x:c r="CF16" s="4" t="s">
        <x:v>83</x:v>
      </x:c>
      <x:c r="CG16" s="4" t="s">
        <x:v>415</x:v>
      </x:c>
      <x:c r="CH16" s="4"/>
      <x:c r="CI16" s="4" t="s">
        <x:v>252</x:v>
      </x:c>
      <x:c r="CJ16" s="4" t="str">
        <x:f>IF(AND('3. Scope &amp; Lens'!$D$5="Company / private sector",INDEX('3. Scope &amp; Lens'!$F$16:$F$22,$CE16)="Yes",INDEX('3. Scope &amp; Lens'!$G$16:$G$22,$CE16)&lt;&gt;""),"Yes","")</x:f>
      </x:c>
      <x:c r="CK16" s="4" t="str">
        <x:f>IF($CJ16="Yes",COUNTIF($CJ$2:CJ16,"Yes"),"")</x:f>
      </x:c>
      <x:c r="CL16" s="4" t="str">
        <x:f>$CF16&amp;IF(INDEX('3. Scope &amp; Lens'!$G$16:$G$22,$CE16)="",""," — "&amp;INDEX('3. Scope &amp; Lens'!$G$16:$G$22,$CE16))</x:f>
        <x:v>Financing &amp; appraisal</x:v>
      </x:c>
      <x:c r="CM16" s="4" t="s">
        <x:v>416</x:v>
      </x:c>
      <x:c r="CN16" s="4" t="s">
        <x:v>417</x:v>
      </x:c>
      <x:c r="CO16" s="4" t="s">
        <x:v>418</x:v>
      </x:c>
      <x:c r="CP16" s="4"/>
      <x:c r="CQ16" s="4"/>
      <x:c r="CR16" s="4"/>
      <x:c r="CS16" s="4"/>
      <x:c r="CT16" s="4"/>
      <x:c r="CU16" s="4"/>
      <x:c r="CV16" s="4"/>
    </x:row>
    <x:row r="17" ht="42" customHeight="1">
      <x:c r="A17" s="6" t="str">
        <x:f>IFERROR(INDEX($CL$2:$CL$57,MATCH(ROWS($A$5:A17),$CK$2:$CK$57,0)),"")</x:f>
      </x:c>
      <x:c r="B17" s="5" t="str">
        <x:f>IFERROR(INDEX($CG$2:$CG$57,MATCH(ROWS($A$5:A17),$CK$2:$CK$57,0)),"")</x:f>
      </x:c>
      <x:c r="C17" s="228" t="str">
        <x:f>IF($B17="","",IF(ISNUMBER(SEARCH("-USER-",$B17)),"",IFERROR(INDEX($CH$2:$CH$57,MATCH(ROWS($A$5:A17),$CK$2:$CK$57,0)),"")))</x:f>
      </x:c>
      <x:c r="D17" s="229" t="str">
        <x:f t="shared" si="12"/>
      </x:c>
      <x:c r="E17" s="19" t="str">
        <x:f t="shared" si="0"/>
      </x:c>
      <x:c r="F17" s="230"/>
      <x:c r="G17" s="230"/>
      <x:c r="AY17" t="str">
        <x:f>IF(AND('3. Scope &amp; Lens'!$D$5="Company / private sector",$D17="Relevant",$B17&lt;&gt;"",$C17&lt;&gt;""),COUNT($AY$4:AY16)+1,"")</x:f>
      </x:c>
      <x:c r="BA17" t="s">
        <x:v>419</x:v>
      </x:c>
      <x:c r="BB17" t="s">
        <x:v>420</x:v>
      </x:c>
      <x:c r="BC17" t="s">
        <x:v>421</x:v>
      </x:c>
      <x:c r="BD17" t="s">
        <x:v>422</x:v>
      </x:c>
      <x:c r="BE17" t="s">
        <x:v>423</x:v>
      </x:c>
      <x:c r="BF17" t="s">
        <x:v>424</x:v>
      </x:c>
      <x:c r="BG17" t="s">
        <x:v>180</x:v>
      </x:c>
      <x:c r="BH17" t="s">
        <x:v>425</x:v>
      </x:c>
      <x:c r="BI17" t="str">
        <x:f t="shared" si="13"/>
      </x:c>
      <x:c r="BJ17" t="str">
        <x:f t="shared" si="2"/>
      </x:c>
      <x:c r="BK17" t="str">
        <x:f t="shared" si="3"/>
      </x:c>
      <x:c r="BL17" t="str">
        <x:f t="shared" si="4"/>
      </x:c>
      <x:c r="BM17" t="str">
        <x:f t="shared" si="5"/>
      </x:c>
      <x:c r="BN17" t="str">
        <x:f t="shared" si="6"/>
      </x:c>
      <x:c r="BO17" t="str">
        <x:f t="shared" si="7"/>
      </x:c>
      <x:c r="BP17" t="str">
        <x:f t="shared" si="8"/>
      </x:c>
      <x:c r="BQ17" t="str">
        <x:f t="shared" si="9"/>
      </x:c>
      <x:c r="BR17" t="str">
        <x:f t="shared" si="10"/>
      </x:c>
      <x:c r="BS17" t="str">
        <x:f t="shared" si="11"/>
      </x:c>
      <x:c r="BT17" t="s">
        <x:v>426</x:v>
      </x:c>
      <x:c r="BU17" t="s">
        <x:v>427</x:v>
      </x:c>
      <x:c r="BV17" t="s">
        <x:v>428</x:v>
      </x:c>
      <x:c r="BW17" t="s">
        <x:v>429</x:v>
      </x:c>
      <x:c r="BX17" t="s">
        <x:v>430</x:v>
      </x:c>
      <x:c r="BY17" t="s">
        <x:v>231</x:v>
      </x:c>
      <x:c r="BZ17" t="s">
        <x:v>431</x:v>
      </x:c>
      <x:c r="CE17" s="4">
        <x:v>3</x:v>
      </x:c>
      <x:c r="CF17" s="4" t="s">
        <x:v>84</x:v>
      </x:c>
      <x:c r="CG17" s="4" t="s">
        <x:v>346</x:v>
      </x:c>
      <x:c r="CH17" s="4" t="s">
        <x:v>432</x:v>
      </x:c>
      <x:c r="CI17" s="4" t="s">
        <x:v>141</x:v>
      </x:c>
      <x:c r="CJ17" s="4" t="str">
        <x:f>IF(AND('3. Scope &amp; Lens'!$D$5="Company / private sector",INDEX('3. Scope &amp; Lens'!$F$16:$F$22,$CE17)="Yes",INDEX('3. Scope &amp; Lens'!$G$16:$G$22,$CE17)&lt;&gt;""),"Yes","")</x:f>
      </x:c>
      <x:c r="CK17" s="4" t="str">
        <x:f>IF($CJ17="Yes",COUNTIF($CJ$2:CJ17,"Yes"),"")</x:f>
      </x:c>
      <x:c r="CL17" s="4" t="str">
        <x:f>$CF17&amp;IF(INDEX('3. Scope &amp; Lens'!$G$16:$G$22,$CE17)="",""," — "&amp;INDEX('3. Scope &amp; Lens'!$G$16:$G$22,$CE17))</x:f>
        <x:v>Planning &amp; Design</x:v>
      </x:c>
      <x:c r="CM17" s="4" t="s">
        <x:v>433</x:v>
      </x:c>
      <x:c r="CN17" s="4" t="s">
        <x:v>434</x:v>
      </x:c>
      <x:c r="CO17" s="4" t="s">
        <x:v>435</x:v>
      </x:c>
      <x:c r="CP17" s="4" t="s">
        <x:v>436</x:v>
      </x:c>
      <x:c r="CQ17" s="4"/>
      <x:c r="CR17" s="4"/>
      <x:c r="CS17" s="4"/>
      <x:c r="CT17" s="4"/>
      <x:c r="CU17" s="4"/>
      <x:c r="CV17" s="4"/>
    </x:row>
    <x:row r="18" ht="42" customHeight="1">
      <x:c r="A18" s="6" t="str">
        <x:f>IFERROR(INDEX($CL$2:$CL$57,MATCH(ROWS($A$5:A18),$CK$2:$CK$57,0)),"")</x:f>
      </x:c>
      <x:c r="B18" s="5" t="str">
        <x:f>IFERROR(INDEX($CG$2:$CG$57,MATCH(ROWS($A$5:A18),$CK$2:$CK$57,0)),"")</x:f>
      </x:c>
      <x:c r="C18" s="228" t="str">
        <x:f>IF($B18="","",IF(ISNUMBER(SEARCH("-USER-",$B18)),"",IFERROR(INDEX($CH$2:$CH$57,MATCH(ROWS($A$5:A18),$CK$2:$CK$57,0)),"")))</x:f>
      </x:c>
      <x:c r="D18" s="229" t="str">
        <x:f t="shared" si="12"/>
      </x:c>
      <x:c r="E18" s="19" t="str">
        <x:f t="shared" si="0"/>
      </x:c>
      <x:c r="F18" s="230"/>
      <x:c r="G18" s="230"/>
      <x:c r="AY18" t="str">
        <x:f>IF(AND('3. Scope &amp; Lens'!$D$5="Company / private sector",$D18="Relevant",$B18&lt;&gt;"",$C18&lt;&gt;""),COUNT($AY$4:AY17)+1,"")</x:f>
      </x:c>
      <x:c r="BA18" t="s">
        <x:v>437</x:v>
      </x:c>
      <x:c r="BB18" t="s">
        <x:v>438</x:v>
      </x:c>
      <x:c r="BC18" t="s">
        <x:v>439</x:v>
      </x:c>
      <x:c r="BD18" t="s">
        <x:v>440</x:v>
      </x:c>
      <x:c r="BE18" t="s">
        <x:v>441</x:v>
      </x:c>
      <x:c r="BF18" t="s">
        <x:v>334</x:v>
      </x:c>
      <x:c r="BG18" t="s">
        <x:v>442</x:v>
      </x:c>
      <x:c r="BH18" t="s">
        <x:v>443</x:v>
      </x:c>
      <x:c r="BI18" t="str">
        <x:f t="shared" si="13"/>
      </x:c>
      <x:c r="BJ18" t="str">
        <x:f t="shared" si="2"/>
      </x:c>
      <x:c r="BK18" t="str">
        <x:f t="shared" si="3"/>
      </x:c>
      <x:c r="BL18" t="str">
        <x:f t="shared" si="4"/>
      </x:c>
      <x:c r="BM18" t="str">
        <x:f t="shared" si="5"/>
      </x:c>
      <x:c r="BN18" t="str">
        <x:f t="shared" si="6"/>
      </x:c>
      <x:c r="BO18" t="str">
        <x:f t="shared" si="7"/>
      </x:c>
      <x:c r="BP18" t="str">
        <x:f t="shared" si="8"/>
      </x:c>
      <x:c r="BQ18" t="str">
        <x:f t="shared" si="9"/>
      </x:c>
      <x:c r="BR18" t="str">
        <x:f t="shared" si="10"/>
      </x:c>
      <x:c r="BS18" t="str">
        <x:f t="shared" si="11"/>
      </x:c>
      <x:c r="BT18" t="s">
        <x:v>444</x:v>
      </x:c>
      <x:c r="BU18" t="s">
        <x:v>445</x:v>
      </x:c>
      <x:c r="BV18" t="s">
        <x:v>446</x:v>
      </x:c>
      <x:c r="BW18" t="s">
        <x:v>447</x:v>
      </x:c>
      <x:c r="BX18" t="s">
        <x:v>448</x:v>
      </x:c>
      <x:c r="CE18" s="4">
        <x:v>3</x:v>
      </x:c>
      <x:c r="CF18" s="4" t="s">
        <x:v>84</x:v>
      </x:c>
      <x:c r="CG18" s="4" t="s">
        <x:v>365</x:v>
      </x:c>
      <x:c r="CH18" s="4" t="s">
        <x:v>449</x:v>
      </x:c>
      <x:c r="CI18" s="4" t="s">
        <x:v>141</x:v>
      </x:c>
      <x:c r="CJ18" s="4" t="str">
        <x:f>IF(AND('3. Scope &amp; Lens'!$D$5="Company / private sector",INDEX('3. Scope &amp; Lens'!$F$16:$F$22,$CE18)="Yes",INDEX('3. Scope &amp; Lens'!$G$16:$G$22,$CE18)&lt;&gt;""),"Yes","")</x:f>
      </x:c>
      <x:c r="CK18" s="4" t="str">
        <x:f>IF($CJ18="Yes",COUNTIF($CJ$2:CJ18,"Yes"),"")</x:f>
      </x:c>
      <x:c r="CL18" s="4" t="str">
        <x:f>$CF18&amp;IF(INDEX('3. Scope &amp; Lens'!$G$16:$G$22,$CE18)="",""," — "&amp;INDEX('3. Scope &amp; Lens'!$G$16:$G$22,$CE18))</x:f>
        <x:v>Planning &amp; Design</x:v>
      </x:c>
      <x:c r="CM18" s="4" t="s">
        <x:v>450</x:v>
      </x:c>
      <x:c r="CN18" s="4" t="s">
        <x:v>451</x:v>
      </x:c>
      <x:c r="CO18" s="4" t="s">
        <x:v>452</x:v>
      </x:c>
      <x:c r="CP18" s="4" t="s">
        <x:v>453</x:v>
      </x:c>
      <x:c r="CQ18" s="4" t="s">
        <x:v>454</x:v>
      </x:c>
      <x:c r="CR18" s="4"/>
      <x:c r="CS18" s="4"/>
      <x:c r="CT18" s="4"/>
      <x:c r="CU18" s="4"/>
      <x:c r="CV18" s="4"/>
    </x:row>
    <x:row r="19" ht="42" customHeight="1">
      <x:c r="A19" s="6" t="str">
        <x:f>IFERROR(INDEX($CL$2:$CL$57,MATCH(ROWS($A$5:A19),$CK$2:$CK$57,0)),"")</x:f>
      </x:c>
      <x:c r="B19" s="5" t="str">
        <x:f>IFERROR(INDEX($CG$2:$CG$57,MATCH(ROWS($A$5:A19),$CK$2:$CK$57,0)),"")</x:f>
      </x:c>
      <x:c r="C19" s="228" t="str">
        <x:f>IF($B19="","",IF(ISNUMBER(SEARCH("-USER-",$B19)),"",IFERROR(INDEX($CH$2:$CH$57,MATCH(ROWS($A$5:A19),$CK$2:$CK$57,0)),"")))</x:f>
      </x:c>
      <x:c r="D19" s="229" t="str">
        <x:f t="shared" si="12"/>
      </x:c>
      <x:c r="E19" s="19" t="str">
        <x:f t="shared" si="0"/>
      </x:c>
      <x:c r="F19" s="230"/>
      <x:c r="G19" s="230"/>
      <x:c r="AY19" t="str">
        <x:f>IF(AND('3. Scope &amp; Lens'!$D$5="Company / private sector",$D19="Relevant",$B19&lt;&gt;"",$C19&lt;&gt;""),COUNT($AY$4:AY18)+1,"")</x:f>
      </x:c>
      <x:c r="BA19" t="s">
        <x:v>455</x:v>
      </x:c>
      <x:c r="BB19" t="s">
        <x:v>456</x:v>
      </x:c>
      <x:c r="BC19" t="s">
        <x:v>457</x:v>
      </x:c>
      <x:c r="BD19" t="s">
        <x:v>458</x:v>
      </x:c>
      <x:c r="BE19" t="s">
        <x:v>459</x:v>
      </x:c>
      <x:c r="BF19" t="s">
        <x:v>460</x:v>
      </x:c>
      <x:c r="BG19" t="s">
        <x:v>461</x:v>
      </x:c>
      <x:c r="BH19" t="s">
        <x:v>462</x:v>
      </x:c>
      <x:c r="BI19" t="str">
        <x:f t="shared" si="13"/>
      </x:c>
      <x:c r="BJ19" t="str">
        <x:f t="shared" si="2"/>
      </x:c>
      <x:c r="BK19" t="str">
        <x:f t="shared" si="3"/>
      </x:c>
      <x:c r="BL19" t="str">
        <x:f t="shared" si="4"/>
      </x:c>
      <x:c r="BM19" t="str">
        <x:f t="shared" si="5"/>
      </x:c>
      <x:c r="BN19" t="str">
        <x:f t="shared" si="6"/>
      </x:c>
      <x:c r="BO19" t="str">
        <x:f t="shared" si="7"/>
      </x:c>
      <x:c r="BP19" t="str">
        <x:f t="shared" si="8"/>
      </x:c>
      <x:c r="BQ19" t="str">
        <x:f t="shared" si="9"/>
      </x:c>
      <x:c r="BR19" t="str">
        <x:f t="shared" si="10"/>
      </x:c>
      <x:c r="BS19" t="str">
        <x:f t="shared" si="11"/>
      </x:c>
      <x:c r="BT19" t="s">
        <x:v>463</x:v>
      </x:c>
      <x:c r="BU19" t="s">
        <x:v>464</x:v>
      </x:c>
      <x:c r="BV19" t="s">
        <x:v>465</x:v>
      </x:c>
      <x:c r="BW19" t="s">
        <x:v>466</x:v>
      </x:c>
      <x:c r="BX19" t="s">
        <x:v>467</x:v>
      </x:c>
      <x:c r="BY19" t="s">
        <x:v>468</x:v>
      </x:c>
      <x:c r="BZ19" t="s">
        <x:v>469</x:v>
      </x:c>
      <x:c r="CE19" s="4">
        <x:v>3</x:v>
      </x:c>
      <x:c r="CF19" s="4" t="s">
        <x:v>84</x:v>
      </x:c>
      <x:c r="CG19" s="4" t="s">
        <x:v>384</x:v>
      </x:c>
      <x:c r="CH19" s="4" t="s">
        <x:v>470</x:v>
      </x:c>
      <x:c r="CI19" s="4" t="s">
        <x:v>141</x:v>
      </x:c>
      <x:c r="CJ19" s="4" t="str">
        <x:f>IF(AND('3. Scope &amp; Lens'!$D$5="Company / private sector",INDEX('3. Scope &amp; Lens'!$F$16:$F$22,$CE19)="Yes",INDEX('3. Scope &amp; Lens'!$G$16:$G$22,$CE19)&lt;&gt;""),"Yes","")</x:f>
      </x:c>
      <x:c r="CK19" s="4" t="str">
        <x:f>IF($CJ19="Yes",COUNTIF($CJ$2:CJ19,"Yes"),"")</x:f>
      </x:c>
      <x:c r="CL19" s="4" t="str">
        <x:f>$CF19&amp;IF(INDEX('3. Scope &amp; Lens'!$G$16:$G$22,$CE19)="",""," — "&amp;INDEX('3. Scope &amp; Lens'!$G$16:$G$22,$CE19))</x:f>
        <x:v>Planning &amp; Design</x:v>
      </x:c>
      <x:c r="CM19" s="4" t="s">
        <x:v>471</x:v>
      </x:c>
      <x:c r="CN19" s="4" t="s">
        <x:v>472</x:v>
      </x:c>
      <x:c r="CO19" s="4" t="s">
        <x:v>473</x:v>
      </x:c>
      <x:c r="CP19" s="4" t="s">
        <x:v>474</x:v>
      </x:c>
      <x:c r="CQ19" s="4"/>
      <x:c r="CR19" s="4"/>
      <x:c r="CS19" s="4"/>
      <x:c r="CT19" s="4"/>
      <x:c r="CU19" s="4"/>
      <x:c r="CV19" s="4"/>
    </x:row>
    <x:row r="20" ht="42" customHeight="1">
      <x:c r="A20" s="6" t="str">
        <x:f>IFERROR(INDEX($CL$2:$CL$57,MATCH(ROWS($A$5:A20),$CK$2:$CK$57,0)),"")</x:f>
      </x:c>
      <x:c r="B20" s="5" t="str">
        <x:f>IFERROR(INDEX($CG$2:$CG$57,MATCH(ROWS($A$5:A20),$CK$2:$CK$57,0)),"")</x:f>
      </x:c>
      <x:c r="C20" s="228" t="str">
        <x:f>IF($B20="","",IF(ISNUMBER(SEARCH("-USER-",$B20)),"",IFERROR(INDEX($CH$2:$CH$57,MATCH(ROWS($A$5:A20),$CK$2:$CK$57,0)),"")))</x:f>
      </x:c>
      <x:c r="D20" s="229"/>
      <x:c r="E20" s="19" t="str">
        <x:f t="shared" si="0"/>
      </x:c>
      <x:c r="F20" s="230"/>
      <x:c r="G20" s="230"/>
      <x:c r="AY20" t="str">
        <x:f>IF(AND('3. Scope &amp; Lens'!$D$5="Company / private sector",$D20="Relevant",$B20&lt;&gt;"",$C20&lt;&gt;""),COUNT($AY$4:AY19)+1,"")</x:f>
      </x:c>
      <x:c r="BA20" t="s">
        <x:v>475</x:v>
      </x:c>
      <x:c r="BB20" t="s">
        <x:v>476</x:v>
      </x:c>
      <x:c r="BC20" t="s">
        <x:v>477</x:v>
      </x:c>
      <x:c r="BD20" t="s">
        <x:v>478</x:v>
      </x:c>
      <x:c r="BE20" t="s">
        <x:v>479</x:v>
      </x:c>
      <x:c r="BF20" t="s">
        <x:v>480</x:v>
      </x:c>
      <x:c r="BG20" t="s">
        <x:v>481</x:v>
      </x:c>
      <x:c r="BH20" t="s">
        <x:v>482</x:v>
      </x:c>
      <x:c r="BI20" t="str">
        <x:f>IF($F20="","",$F20)</x:f>
      </x:c>
      <x:c r="BJ20" t="str">
        <x:f t="shared" si="2"/>
      </x:c>
      <x:c r="BK20" t="str">
        <x:f t="shared" si="3"/>
      </x:c>
      <x:c r="BL20" t="str">
        <x:f t="shared" si="4"/>
      </x:c>
      <x:c r="BM20" t="str">
        <x:f t="shared" si="5"/>
      </x:c>
      <x:c r="BN20" t="str">
        <x:f t="shared" si="6"/>
      </x:c>
      <x:c r="BO20" t="str">
        <x:f t="shared" si="7"/>
      </x:c>
      <x:c r="BP20" t="str">
        <x:f t="shared" si="8"/>
      </x:c>
      <x:c r="BQ20" t="str">
        <x:f t="shared" si="9"/>
      </x:c>
      <x:c r="BR20" t="str">
        <x:f t="shared" si="10"/>
      </x:c>
      <x:c r="BS20" t="str">
        <x:f t="shared" si="11"/>
      </x:c>
      <x:c r="BT20" t="s">
        <x:v>483</x:v>
      </x:c>
      <x:c r="BU20" t="s">
        <x:v>484</x:v>
      </x:c>
      <x:c r="BV20" t="s">
        <x:v>485</x:v>
      </x:c>
      <x:c r="BW20" t="s">
        <x:v>486</x:v>
      </x:c>
      <x:c r="BX20" t="s">
        <x:v>487</x:v>
      </x:c>
      <x:c r="BY20" t="s">
        <x:v>488</x:v>
      </x:c>
      <x:c r="BZ20" t="s">
        <x:v>469</x:v>
      </x:c>
      <x:c r="CE20" s="4">
        <x:v>3</x:v>
      </x:c>
      <x:c r="CF20" s="4" t="s">
        <x:v>84</x:v>
      </x:c>
      <x:c r="CG20" s="4" t="s">
        <x:v>402</x:v>
      </x:c>
      <x:c r="CH20" s="4" t="s">
        <x:v>489</x:v>
      </x:c>
      <x:c r="CI20" s="4" t="s">
        <x:v>141</x:v>
      </x:c>
      <x:c r="CJ20" s="4" t="str">
        <x:f>IF(AND('3. Scope &amp; Lens'!$D$5="Company / private sector",INDEX('3. Scope &amp; Lens'!$F$16:$F$22,$CE20)="Yes",INDEX('3. Scope &amp; Lens'!$G$16:$G$22,$CE20)&lt;&gt;""),"Yes","")</x:f>
      </x:c>
      <x:c r="CK20" s="4" t="str">
        <x:f>IF($CJ20="Yes",COUNTIF($CJ$2:CJ20,"Yes"),"")</x:f>
      </x:c>
      <x:c r="CL20" s="4" t="str">
        <x:f>$CF20&amp;IF(INDEX('3. Scope &amp; Lens'!$G$16:$G$22,$CE20)="",""," — "&amp;INDEX('3. Scope &amp; Lens'!$G$16:$G$22,$CE20))</x:f>
        <x:v>Planning &amp; Design</x:v>
      </x:c>
      <x:c r="CM20" s="4" t="s">
        <x:v>490</x:v>
      </x:c>
      <x:c r="CN20" s="4" t="s">
        <x:v>491</x:v>
      </x:c>
      <x:c r="CO20" s="4" t="s">
        <x:v>492</x:v>
      </x:c>
      <x:c r="CP20" s="4"/>
      <x:c r="CQ20" s="4"/>
      <x:c r="CR20" s="4"/>
      <x:c r="CS20" s="4"/>
      <x:c r="CT20" s="4"/>
      <x:c r="CU20" s="4"/>
      <x:c r="CV20" s="4"/>
    </x:row>
    <x:row r="21" ht="42" customHeight="1">
      <x:c r="A21" s="6" t="str">
        <x:f>IFERROR(INDEX($CL$2:$CL$57,MATCH(ROWS($A$5:A21),$CK$2:$CK$57,0)),"")</x:f>
      </x:c>
      <x:c r="B21" s="5" t="str">
        <x:f>IFERROR(INDEX($CG$2:$CG$57,MATCH(ROWS($A$5:A21),$CK$2:$CK$57,0)),"")</x:f>
      </x:c>
      <x:c r="C21" s="228" t="str">
        <x:f>IF($B21="","",IF(ISNUMBER(SEARCH("-USER-",$B21)),"",IFERROR(INDEX($CH$2:$CH$57,MATCH(ROWS($A$5:A21),$CK$2:$CK$57,0)),"")))</x:f>
      </x:c>
      <x:c r="D21" s="229"/>
      <x:c r="E21" s="19" t="str">
        <x:f t="shared" si="0"/>
      </x:c>
      <x:c r="F21" s="230"/>
      <x:c r="G21" s="230"/>
      <x:c r="AY21" t="str">
        <x:f>IF(AND('3. Scope &amp; Lens'!$D$5="Company / private sector",$D21="Relevant",$B21&lt;&gt;"",$C21&lt;&gt;""),COUNT($AY$4:AY20)+1,"")</x:f>
      </x:c>
      <x:c r="BA21" t="s">
        <x:v>493</x:v>
      </x:c>
      <x:c r="BB21" t="s">
        <x:v>494</x:v>
      </x:c>
      <x:c r="BC21" t="s">
        <x:v>495</x:v>
      </x:c>
      <x:c r="BD21" t="s">
        <x:v>496</x:v>
      </x:c>
      <x:c r="BE21" t="s">
        <x:v>497</x:v>
      </x:c>
      <x:c r="BF21" t="s">
        <x:v>498</x:v>
      </x:c>
      <x:c r="BG21" t="s">
        <x:v>499</x:v>
      </x:c>
      <x:c r="BH21" t="s">
        <x:v>500</x:v>
      </x:c>
      <x:c r="BI21" t="str">
        <x:f>IF($F21="","",$F21)</x:f>
      </x:c>
      <x:c r="BJ21" t="str">
        <x:f t="shared" si="2"/>
      </x:c>
      <x:c r="BK21" t="str">
        <x:f t="shared" si="3"/>
      </x:c>
      <x:c r="BL21" t="str">
        <x:f t="shared" si="4"/>
      </x:c>
      <x:c r="BM21" t="str">
        <x:f t="shared" si="5"/>
      </x:c>
      <x:c r="BN21" t="str">
        <x:f t="shared" si="6"/>
      </x:c>
      <x:c r="BO21" t="str">
        <x:f t="shared" si="7"/>
      </x:c>
      <x:c r="BP21" t="str">
        <x:f t="shared" si="8"/>
      </x:c>
      <x:c r="BQ21" t="str">
        <x:f t="shared" si="9"/>
      </x:c>
      <x:c r="BR21" t="str">
        <x:f t="shared" si="10"/>
      </x:c>
      <x:c r="BS21" t="str">
        <x:f t="shared" si="11"/>
      </x:c>
      <x:c r="BT21" t="s">
        <x:v>501</x:v>
      </x:c>
      <x:c r="BU21" t="s">
        <x:v>231</x:v>
      </x:c>
      <x:c r="BV21" t="s">
        <x:v>137</x:v>
      </x:c>
      <x:c r="BW21" t="s">
        <x:v>502</x:v>
      </x:c>
      <x:c r="BX21" t="s">
        <x:v>503</x:v>
      </x:c>
      <x:c r="BY21" t="s">
        <x:v>504</x:v>
      </x:c>
      <x:c r="BZ21" t="s">
        <x:v>505</x:v>
      </x:c>
      <x:c r="CA21" t="s">
        <x:v>506</x:v>
      </x:c>
      <x:c r="CB21" t="s">
        <x:v>507</x:v>
      </x:c>
      <x:c r="CE21" s="4">
        <x:v>3</x:v>
      </x:c>
      <x:c r="CF21" s="4" t="s">
        <x:v>84</x:v>
      </x:c>
      <x:c r="CG21" s="4" t="s">
        <x:v>420</x:v>
      </x:c>
      <x:c r="CH21" s="4" t="s">
        <x:v>508</x:v>
      </x:c>
      <x:c r="CI21" s="4" t="s">
        <x:v>141</x:v>
      </x:c>
      <x:c r="CJ21" s="4" t="str">
        <x:f>IF(AND('3. Scope &amp; Lens'!$D$5="Company / private sector",INDEX('3. Scope &amp; Lens'!$F$16:$F$22,$CE21)="Yes",INDEX('3. Scope &amp; Lens'!$G$16:$G$22,$CE21)&lt;&gt;""),"Yes","")</x:f>
      </x:c>
      <x:c r="CK21" s="4" t="str">
        <x:f>IF($CJ21="Yes",COUNTIF($CJ$2:CJ21,"Yes"),"")</x:f>
      </x:c>
      <x:c r="CL21" s="4" t="str">
        <x:f>$CF21&amp;IF(INDEX('3. Scope &amp; Lens'!$G$16:$G$22,$CE21)="",""," — "&amp;INDEX('3. Scope &amp; Lens'!$G$16:$G$22,$CE21))</x:f>
        <x:v>Planning &amp; Design</x:v>
      </x:c>
      <x:c r="CM21" s="4" t="s">
        <x:v>509</x:v>
      </x:c>
      <x:c r="CN21" s="4" t="s">
        <x:v>510</x:v>
      </x:c>
      <x:c r="CO21" s="4" t="s">
        <x:v>511</x:v>
      </x:c>
      <x:c r="CP21" s="4" t="s">
        <x:v>512</x:v>
      </x:c>
      <x:c r="CQ21" s="4" t="s">
        <x:v>513</x:v>
      </x:c>
      <x:c r="CR21" s="4"/>
      <x:c r="CS21" s="4"/>
      <x:c r="CT21" s="4"/>
      <x:c r="CU21" s="4"/>
      <x:c r="CV21" s="4"/>
    </x:row>
    <x:row r="22" ht="42" customHeight="1">
      <x:c r="A22" s="6" t="str">
        <x:f>IFERROR(INDEX($CL$2:$CL$57,MATCH(ROWS($A$5:A22),$CK$2:$CK$57,0)),"")</x:f>
      </x:c>
      <x:c r="B22" s="5" t="str">
        <x:f>IFERROR(INDEX($CG$2:$CG$57,MATCH(ROWS($A$5:A22),$CK$2:$CK$57,0)),"")</x:f>
      </x:c>
      <x:c r="C22" s="228" t="str">
        <x:f>IF($B22="","",IF(ISNUMBER(SEARCH("-USER-",$B22)),"",IFERROR(INDEX($CH$2:$CH$57,MATCH(ROWS($A$5:A22),$CK$2:$CK$57,0)),"")))</x:f>
      </x:c>
      <x:c r="D22" s="229"/>
      <x:c r="E22" s="19" t="str">
        <x:f t="shared" si="0"/>
      </x:c>
      <x:c r="F22" s="230"/>
      <x:c r="G22" s="230"/>
      <x:c r="AY22" t="str">
        <x:f>IF(AND('3. Scope &amp; Lens'!$D$5="Company / private sector",$D22="Relevant",$B22&lt;&gt;"",$C22&lt;&gt;""),COUNT($AY$4:AY21)+1,"")</x:f>
      </x:c>
      <x:c r="BA22" t="s">
        <x:v>514</x:v>
      </x:c>
      <x:c r="BB22" t="s">
        <x:v>515</x:v>
      </x:c>
      <x:c r="BC22" t="s">
        <x:v>516</x:v>
      </x:c>
      <x:c r="BD22" t="s">
        <x:v>517</x:v>
      </x:c>
      <x:c r="BE22" t="s">
        <x:v>518</x:v>
      </x:c>
      <x:c r="BF22" t="s">
        <x:v>519</x:v>
      </x:c>
      <x:c r="BG22" t="s">
        <x:v>499</x:v>
      </x:c>
      <x:c r="BH22" t="s">
        <x:v>520</x:v>
      </x:c>
      <x:c r="BI22" t="str">
        <x:f>IF($F22="","",$F22)</x:f>
      </x:c>
      <x:c r="BJ22" t="str">
        <x:f t="shared" si="2"/>
      </x:c>
      <x:c r="BK22" t="str">
        <x:f t="shared" si="3"/>
      </x:c>
      <x:c r="BL22" t="str">
        <x:f t="shared" si="4"/>
      </x:c>
      <x:c r="BM22" t="str">
        <x:f t="shared" si="5"/>
      </x:c>
      <x:c r="BN22" t="str">
        <x:f t="shared" si="6"/>
      </x:c>
      <x:c r="BO22" t="str">
        <x:f t="shared" si="7"/>
      </x:c>
      <x:c r="BP22" t="str">
        <x:f t="shared" si="8"/>
      </x:c>
      <x:c r="BQ22" t="str">
        <x:f t="shared" si="9"/>
      </x:c>
      <x:c r="BR22" t="str">
        <x:f t="shared" si="10"/>
      </x:c>
      <x:c r="BS22" t="str">
        <x:f t="shared" si="11"/>
      </x:c>
      <x:c r="BT22" t="s">
        <x:v>521</x:v>
      </x:c>
      <x:c r="BU22" t="s">
        <x:v>522</x:v>
      </x:c>
      <x:c r="BV22" t="s">
        <x:v>504</x:v>
      </x:c>
      <x:c r="BW22" t="s">
        <x:v>503</x:v>
      </x:c>
      <x:c r="BX22" t="s">
        <x:v>523</x:v>
      </x:c>
      <x:c r="BY22" t="s">
        <x:v>524</x:v>
      </x:c>
      <x:c r="BZ22" t="s">
        <x:v>525</x:v>
      </x:c>
      <x:c r="CA22" t="s">
        <x:v>507</x:v>
      </x:c>
      <x:c r="CE22" s="4">
        <x:v>3</x:v>
      </x:c>
      <x:c r="CF22" s="4" t="s">
        <x:v>84</x:v>
      </x:c>
      <x:c r="CG22" s="4" t="s">
        <x:v>438</x:v>
      </x:c>
      <x:c r="CH22" s="4" t="s">
        <x:v>526</x:v>
      </x:c>
      <x:c r="CI22" s="4" t="s">
        <x:v>141</x:v>
      </x:c>
      <x:c r="CJ22" s="4" t="str">
        <x:f>IF(AND('3. Scope &amp; Lens'!$D$5="Company / private sector",INDEX('3. Scope &amp; Lens'!$F$16:$F$22,$CE22)="Yes",INDEX('3. Scope &amp; Lens'!$G$16:$G$22,$CE22)&lt;&gt;""),"Yes","")</x:f>
      </x:c>
      <x:c r="CK22" s="4" t="str">
        <x:f>IF($CJ22="Yes",COUNTIF($CJ$2:CJ22,"Yes"),"")</x:f>
      </x:c>
      <x:c r="CL22" s="4" t="str">
        <x:f>$CF22&amp;IF(INDEX('3. Scope &amp; Lens'!$G$16:$G$22,$CE22)="",""," — "&amp;INDEX('3. Scope &amp; Lens'!$G$16:$G$22,$CE22))</x:f>
        <x:v>Planning &amp; Design</x:v>
      </x:c>
      <x:c r="CM22" s="4" t="s">
        <x:v>527</x:v>
      </x:c>
      <x:c r="CN22" s="4" t="s">
        <x:v>528</x:v>
      </x:c>
      <x:c r="CO22" s="4" t="s">
        <x:v>529</x:v>
      </x:c>
      <x:c r="CP22" s="4"/>
      <x:c r="CQ22" s="4"/>
      <x:c r="CR22" s="4"/>
      <x:c r="CS22" s="4"/>
      <x:c r="CT22" s="4"/>
      <x:c r="CU22" s="4"/>
      <x:c r="CV22" s="4"/>
    </x:row>
    <x:row r="23" ht="42" customHeight="1">
      <x:c r="A23" s="6" t="str">
        <x:f>IFERROR(INDEX($CL$2:$CL$57,MATCH(ROWS($A$5:A23),$CK$2:$CK$57,0)),"")</x:f>
      </x:c>
      <x:c r="B23" s="5" t="str">
        <x:f>IFERROR(INDEX($CG$2:$CG$57,MATCH(ROWS($A$5:A23),$CK$2:$CK$57,0)),"")</x:f>
      </x:c>
      <x:c r="C23" s="228" t="str">
        <x:f>IF($B23="","",IF(ISNUMBER(SEARCH("-USER-",$B23)),"",IFERROR(INDEX($CH$2:$CH$57,MATCH(ROWS($A$5:A23),$CK$2:$CK$57,0)),"")))</x:f>
      </x:c>
      <x:c r="D23" s="229"/>
      <x:c r="E23" s="19" t="str">
        <x:f t="shared" si="0"/>
      </x:c>
      <x:c r="F23" s="230"/>
      <x:c r="G23" s="230"/>
      <x:c r="AY23" t="str">
        <x:f>IF(AND('3. Scope &amp; Lens'!$D$5="Company / private sector",$D23="Relevant",$B23&lt;&gt;"",$C23&lt;&gt;""),COUNT($AY$4:AY22)+1,"")</x:f>
      </x:c>
      <x:c r="BA23" t="s">
        <x:v>530</x:v>
      </x:c>
      <x:c r="BB23" t="s">
        <x:v>531</x:v>
      </x:c>
      <x:c r="BC23" t="s">
        <x:v>532</x:v>
      </x:c>
      <x:c r="BD23" t="s">
        <x:v>533</x:v>
      </x:c>
      <x:c r="BE23" t="s">
        <x:v>534</x:v>
      </x:c>
      <x:c r="BF23" t="s">
        <x:v>535</x:v>
      </x:c>
      <x:c r="BG23" t="s">
        <x:v>536</x:v>
      </x:c>
      <x:c r="BH23" t="s">
        <x:v>537</x:v>
      </x:c>
      <x:c r="BI23" t="str">
        <x:f>IF($F23="","",$F23)</x:f>
      </x:c>
      <x:c r="BJ23" t="str">
        <x:f t="shared" si="2"/>
      </x:c>
      <x:c r="BK23" t="str">
        <x:f t="shared" si="3"/>
      </x:c>
      <x:c r="BL23" t="str">
        <x:f t="shared" si="4"/>
      </x:c>
      <x:c r="BM23" t="str">
        <x:f t="shared" si="5"/>
      </x:c>
      <x:c r="BN23" t="str">
        <x:f t="shared" si="6"/>
      </x:c>
      <x:c r="BO23" t="str">
        <x:f t="shared" si="7"/>
      </x:c>
      <x:c r="BP23" t="str">
        <x:f t="shared" si="8"/>
      </x:c>
      <x:c r="BQ23" t="str">
        <x:f t="shared" si="9"/>
      </x:c>
      <x:c r="BR23" t="str">
        <x:f t="shared" si="10"/>
      </x:c>
      <x:c r="BS23" t="str">
        <x:f t="shared" si="11"/>
      </x:c>
      <x:c r="BT23" t="s">
        <x:v>538</x:v>
      </x:c>
      <x:c r="BU23" t="s">
        <x:v>231</x:v>
      </x:c>
      <x:c r="BV23" t="s">
        <x:v>539</x:v>
      </x:c>
      <x:c r="BW23" t="s">
        <x:v>540</x:v>
      </x:c>
      <x:c r="BX23" t="s">
        <x:v>541</x:v>
      </x:c>
      <x:c r="BY23" t="s">
        <x:v>542</x:v>
      </x:c>
      <x:c r="BZ23" t="s">
        <x:v>543</x:v>
      </x:c>
      <x:c r="CA23" t="s">
        <x:v>544</x:v>
      </x:c>
      <x:c r="CB23" t="s">
        <x:v>545</x:v>
      </x:c>
      <x:c r="CC23" t="s">
        <x:v>469</x:v>
      </x:c>
      <x:c r="CE23" s="4">
        <x:v>3</x:v>
      </x:c>
      <x:c r="CF23" s="4" t="s">
        <x:v>84</x:v>
      </x:c>
      <x:c r="CG23" s="4" t="s">
        <x:v>546</x:v>
      </x:c>
      <x:c r="CH23" s="4"/>
      <x:c r="CI23" s="4" t="s">
        <x:v>252</x:v>
      </x:c>
      <x:c r="CJ23" s="4" t="str">
        <x:f>IF(AND('3. Scope &amp; Lens'!$D$5="Company / private sector",INDEX('3. Scope &amp; Lens'!$F$16:$F$22,$CE23)="Yes",INDEX('3. Scope &amp; Lens'!$G$16:$G$22,$CE23)&lt;&gt;""),"Yes","")</x:f>
      </x:c>
      <x:c r="CK23" s="4" t="str">
        <x:f>IF($CJ23="Yes",COUNTIF($CJ$2:CJ23,"Yes"),"")</x:f>
      </x:c>
      <x:c r="CL23" s="4" t="str">
        <x:f>$CF23&amp;IF(INDEX('3. Scope &amp; Lens'!$G$16:$G$22,$CE23)="",""," — "&amp;INDEX('3. Scope &amp; Lens'!$G$16:$G$22,$CE23))</x:f>
        <x:v>Planning &amp; Design</x:v>
      </x:c>
      <x:c r="CM23" s="4" t="s">
        <x:v>547</x:v>
      </x:c>
      <x:c r="CN23" s="4" t="s">
        <x:v>548</x:v>
      </x:c>
      <x:c r="CO23" s="4" t="s">
        <x:v>549</x:v>
      </x:c>
      <x:c r="CP23" s="4" t="s">
        <x:v>550</x:v>
      </x:c>
      <x:c r="CQ23" s="4" t="s">
        <x:v>551</x:v>
      </x:c>
      <x:c r="CR23" s="4"/>
      <x:c r="CS23" s="4"/>
      <x:c r="CT23" s="4"/>
      <x:c r="CU23" s="4"/>
      <x:c r="CV23" s="4"/>
    </x:row>
    <x:row r="24" ht="42" customHeight="1">
      <x:c r="A24" s="6" t="str">
        <x:f>IFERROR(INDEX($CL$2:$CL$57,MATCH(ROWS($A$5:A24),$CK$2:$CK$57,0)),"")</x:f>
      </x:c>
      <x:c r="B24" s="5" t="str">
        <x:f>IFERROR(INDEX($CG$2:$CG$57,MATCH(ROWS($A$5:A24),$CK$2:$CK$57,0)),"")</x:f>
      </x:c>
      <x:c r="C24" s="228" t="str">
        <x:f>IF($B24="","",IF(ISNUMBER(SEARCH("-USER-",$B24)),"",IFERROR(INDEX($CH$2:$CH$57,MATCH(ROWS($A$5:A24),$CK$2:$CK$57,0)),"")))</x:f>
      </x:c>
      <x:c r="D24" s="229" t="str">
        <x:f t="shared" ref="D24:D29" si="14">IF($C24="Relevant",IFERROR(INDEX($BC$2:$BC$43,MATCH($A24,$BB$2:$BB$43,0)),""),"")</x:f>
      </x:c>
      <x:c r="E24" s="19" t="str">
        <x:f t="shared" si="0"/>
      </x:c>
      <x:c r="F24" s="230"/>
      <x:c r="G24" s="230"/>
      <x:c r="AY24" t="str">
        <x:f>IF(AND('3. Scope &amp; Lens'!$D$5="Company / private sector",$D24="Relevant",$B24&lt;&gt;"",$C24&lt;&gt;""),COUNT($AY$4:AY23)+1,"")</x:f>
      </x:c>
      <x:c r="BA24" t="s">
        <x:v>552</x:v>
      </x:c>
      <x:c r="BB24" t="s">
        <x:v>553</x:v>
      </x:c>
      <x:c r="BC24" t="s">
        <x:v>554</x:v>
      </x:c>
      <x:c r="BD24" t="s">
        <x:v>555</x:v>
      </x:c>
      <x:c r="BE24" t="s">
        <x:v>556</x:v>
      </x:c>
      <x:c r="BF24" t="s">
        <x:v>557</x:v>
      </x:c>
      <x:c r="BG24" t="s">
        <x:v>558</x:v>
      </x:c>
      <x:c r="BH24" t="s">
        <x:v>482</x:v>
      </x:c>
      <x:c r="BI24" t="str">
        <x:f t="shared" ref="BI24:BI29" si="15">IF($F24="","",$F24)</x:f>
      </x:c>
      <x:c r="BJ24" t="str">
        <x:f t="shared" si="2"/>
      </x:c>
      <x:c r="BK24" t="str">
        <x:f t="shared" si="3"/>
      </x:c>
      <x:c r="BL24" t="str">
        <x:f t="shared" si="4"/>
      </x:c>
      <x:c r="BM24" t="str">
        <x:f t="shared" si="5"/>
      </x:c>
      <x:c r="BN24" t="str">
        <x:f t="shared" si="6"/>
      </x:c>
      <x:c r="BO24" t="str">
        <x:f t="shared" si="7"/>
      </x:c>
      <x:c r="BP24" t="str">
        <x:f t="shared" si="8"/>
      </x:c>
      <x:c r="BQ24" t="str">
        <x:f t="shared" si="9"/>
      </x:c>
      <x:c r="BR24" t="str">
        <x:f t="shared" si="10"/>
      </x:c>
      <x:c r="BS24" t="str">
        <x:f t="shared" si="11"/>
      </x:c>
      <x:c r="BT24" t="s">
        <x:v>559</x:v>
      </x:c>
      <x:c r="BU24" t="s">
        <x:v>560</x:v>
      </x:c>
      <x:c r="BV24" t="s">
        <x:v>561</x:v>
      </x:c>
      <x:c r="BW24" t="s">
        <x:v>562</x:v>
      </x:c>
      <x:c r="BX24" t="s">
        <x:v>563</x:v>
      </x:c>
      <x:c r="BY24" t="s">
        <x:v>564</x:v>
      </x:c>
      <x:c r="BZ24" t="s">
        <x:v>565</x:v>
      </x:c>
      <x:c r="CA24" t="s">
        <x:v>566</x:v>
      </x:c>
      <x:c r="CB24" t="s">
        <x:v>567</x:v>
      </x:c>
      <x:c r="CC24" t="s">
        <x:v>469</x:v>
      </x:c>
      <x:c r="CE24" s="4">
        <x:v>3</x:v>
      </x:c>
      <x:c r="CF24" s="4" t="s">
        <x:v>84</x:v>
      </x:c>
      <x:c r="CG24" s="4" t="s">
        <x:v>568</x:v>
      </x:c>
      <x:c r="CH24" s="4"/>
      <x:c r="CI24" s="4" t="s">
        <x:v>252</x:v>
      </x:c>
      <x:c r="CJ24" s="4" t="str">
        <x:f>IF(AND('3. Scope &amp; Lens'!$D$5="Company / private sector",INDEX('3. Scope &amp; Lens'!$F$16:$F$22,$CE24)="Yes",INDEX('3. Scope &amp; Lens'!$G$16:$G$22,$CE24)&lt;&gt;""),"Yes","")</x:f>
      </x:c>
      <x:c r="CK24" s="4" t="str">
        <x:f>IF($CJ24="Yes",COUNTIF($CJ$2:CJ24,"Yes"),"")</x:f>
      </x:c>
      <x:c r="CL24" s="4" t="str">
        <x:f>$CF24&amp;IF(INDEX('3. Scope &amp; Lens'!$G$16:$G$22,$CE24)="",""," — "&amp;INDEX('3. Scope &amp; Lens'!$G$16:$G$22,$CE24))</x:f>
        <x:v>Planning &amp; Design</x:v>
      </x:c>
      <x:c r="CM24" s="4" t="s">
        <x:v>569</x:v>
      </x:c>
      <x:c r="CN24" s="4" t="s">
        <x:v>570</x:v>
      </x:c>
      <x:c r="CO24" s="4" t="s">
        <x:v>571</x:v>
      </x:c>
      <x:c r="CP24" s="4" t="s">
        <x:v>572</x:v>
      </x:c>
      <x:c r="CQ24" s="4"/>
      <x:c r="CR24" s="4"/>
      <x:c r="CS24" s="4"/>
      <x:c r="CT24" s="4"/>
      <x:c r="CU24" s="4"/>
      <x:c r="CV24" s="4"/>
    </x:row>
    <x:row r="25" ht="42" customHeight="1">
      <x:c r="A25" s="6" t="str">
        <x:f>IFERROR(INDEX($CL$2:$CL$57,MATCH(ROWS($A$5:A25),$CK$2:$CK$57,0)),"")</x:f>
      </x:c>
      <x:c r="B25" s="5" t="str">
        <x:f>IFERROR(INDEX($CG$2:$CG$57,MATCH(ROWS($A$5:A25),$CK$2:$CK$57,0)),"")</x:f>
      </x:c>
      <x:c r="C25" s="228" t="str">
        <x:f>IF($B25="","",IF(ISNUMBER(SEARCH("-USER-",$B25)),"",IFERROR(INDEX($CH$2:$CH$57,MATCH(ROWS($A$5:A25),$CK$2:$CK$57,0)),"")))</x:f>
      </x:c>
      <x:c r="D25" s="229" t="str">
        <x:f t="shared" si="14"/>
      </x:c>
      <x:c r="E25" s="19" t="str">
        <x:f t="shared" si="0"/>
      </x:c>
      <x:c r="F25" s="230"/>
      <x:c r="G25" s="230"/>
      <x:c r="AY25" t="str">
        <x:f>IF(AND('3. Scope &amp; Lens'!$D$5="Company / private sector",$D25="Relevant",$B25&lt;&gt;"",$C25&lt;&gt;""),COUNT($AY$4:AY24)+1,"")</x:f>
      </x:c>
      <x:c r="BA25" t="s">
        <x:v>573</x:v>
      </x:c>
      <x:c r="BB25" t="s">
        <x:v>574</x:v>
      </x:c>
      <x:c r="BC25" t="s">
        <x:v>575</x:v>
      </x:c>
      <x:c r="BD25" t="s">
        <x:v>576</x:v>
      </x:c>
      <x:c r="BE25" t="s">
        <x:v>577</x:v>
      </x:c>
      <x:c r="BF25" t="s">
        <x:v>578</x:v>
      </x:c>
      <x:c r="BG25" t="s">
        <x:v>558</x:v>
      </x:c>
      <x:c r="BH25" t="s">
        <x:v>579</x:v>
      </x:c>
      <x:c r="BI25" t="str">
        <x:f t="shared" si="15"/>
      </x:c>
      <x:c r="BJ25" t="str">
        <x:f t="shared" si="2"/>
      </x:c>
      <x:c r="BK25" t="str">
        <x:f t="shared" si="3"/>
      </x:c>
      <x:c r="BL25" t="str">
        <x:f t="shared" si="4"/>
      </x:c>
      <x:c r="BM25" t="str">
        <x:f t="shared" si="5"/>
      </x:c>
      <x:c r="BN25" t="str">
        <x:f t="shared" si="6"/>
      </x:c>
      <x:c r="BO25" t="str">
        <x:f t="shared" si="7"/>
      </x:c>
      <x:c r="BP25" t="str">
        <x:f t="shared" si="8"/>
      </x:c>
      <x:c r="BQ25" t="str">
        <x:f t="shared" si="9"/>
      </x:c>
      <x:c r="BR25" t="str">
        <x:f t="shared" si="10"/>
      </x:c>
      <x:c r="BS25" t="str">
        <x:f t="shared" si="11"/>
      </x:c>
      <x:c r="BT25" t="s">
        <x:v>580</x:v>
      </x:c>
      <x:c r="BU25" t="s">
        <x:v>581</x:v>
      </x:c>
      <x:c r="BV25" t="s">
        <x:v>582</x:v>
      </x:c>
      <x:c r="BW25" t="s">
        <x:v>583</x:v>
      </x:c>
      <x:c r="BX25" t="s">
        <x:v>584</x:v>
      </x:c>
      <x:c r="BY25" t="s">
        <x:v>585</x:v>
      </x:c>
      <x:c r="BZ25" t="s">
        <x:v>469</x:v>
      </x:c>
      <x:c r="CE25" s="4">
        <x:v>4</x:v>
      </x:c>
      <x:c r="CF25" s="4" t="s">
        <x:v>85</x:v>
      </x:c>
      <x:c r="CG25" s="4" t="s">
        <x:v>456</x:v>
      </x:c>
      <x:c r="CH25" s="4" t="s">
        <x:v>586</x:v>
      </x:c>
      <x:c r="CI25" s="4" t="s">
        <x:v>141</x:v>
      </x:c>
      <x:c r="CJ25" s="4" t="str">
        <x:f>IF(AND('3. Scope &amp; Lens'!$D$5="Company / private sector",INDEX('3. Scope &amp; Lens'!$F$16:$F$22,$CE25)="Yes",INDEX('3. Scope &amp; Lens'!$G$16:$G$22,$CE25)&lt;&gt;""),"Yes","")</x:f>
      </x:c>
      <x:c r="CK25" s="4" t="str">
        <x:f>IF($CJ25="Yes",COUNTIF($CJ$2:CJ25,"Yes"),"")</x:f>
      </x:c>
      <x:c r="CL25" s="4" t="str">
        <x:f>$CF25&amp;IF(INDEX('3. Scope &amp; Lens'!$G$16:$G$22,$CE25)="",""," — "&amp;INDEX('3. Scope &amp; Lens'!$G$16:$G$22,$CE25))</x:f>
        <x:v>Tender Management</x:v>
      </x:c>
      <x:c r="CM25" s="4" t="s">
        <x:v>587</x:v>
      </x:c>
      <x:c r="CN25" s="4" t="s">
        <x:v>588</x:v>
      </x:c>
      <x:c r="CO25" s="4" t="s">
        <x:v>589</x:v>
      </x:c>
      <x:c r="CP25" s="4" t="s">
        <x:v>590</x:v>
      </x:c>
      <x:c r="CQ25" s="4"/>
      <x:c r="CR25" s="4"/>
      <x:c r="CS25" s="4"/>
      <x:c r="CT25" s="4"/>
      <x:c r="CU25" s="4"/>
      <x:c r="CV25" s="4"/>
    </x:row>
    <x:row r="26" ht="42" customHeight="1">
      <x:c r="A26" s="6" t="str">
        <x:f>IFERROR(INDEX($CL$2:$CL$57,MATCH(ROWS($A$5:A26),$CK$2:$CK$57,0)),"")</x:f>
      </x:c>
      <x:c r="B26" s="5" t="str">
        <x:f>IFERROR(INDEX($CG$2:$CG$57,MATCH(ROWS($A$5:A26),$CK$2:$CK$57,0)),"")</x:f>
      </x:c>
      <x:c r="C26" s="228" t="str">
        <x:f>IF($B26="","",IF(ISNUMBER(SEARCH("-USER-",$B26)),"",IFERROR(INDEX($CH$2:$CH$57,MATCH(ROWS($A$5:A26),$CK$2:$CK$57,0)),"")))</x:f>
      </x:c>
      <x:c r="D26" s="229" t="str">
        <x:f t="shared" si="14"/>
      </x:c>
      <x:c r="E26" s="19" t="str">
        <x:f t="shared" si="0"/>
      </x:c>
      <x:c r="F26" s="230"/>
      <x:c r="G26" s="230"/>
      <x:c r="AY26" t="str">
        <x:f>IF(AND('3. Scope &amp; Lens'!$D$5="Company / private sector",$D26="Relevant",$B26&lt;&gt;"",$C26&lt;&gt;""),COUNT($AY$4:AY25)+1,"")</x:f>
      </x:c>
      <x:c r="BA26" t="s">
        <x:v>591</x:v>
      </x:c>
      <x:c r="BB26" t="s">
        <x:v>592</x:v>
      </x:c>
      <x:c r="BC26" t="s">
        <x:v>593</x:v>
      </x:c>
      <x:c r="BD26" t="s">
        <x:v>594</x:v>
      </x:c>
      <x:c r="BE26" t="s">
        <x:v>595</x:v>
      </x:c>
      <x:c r="BF26" t="s">
        <x:v>596</x:v>
      </x:c>
      <x:c r="BG26" t="s">
        <x:v>597</x:v>
      </x:c>
      <x:c r="BH26" t="s">
        <x:v>598</x:v>
      </x:c>
      <x:c r="BI26" t="str">
        <x:f t="shared" si="15"/>
      </x:c>
      <x:c r="BJ26" t="str">
        <x:f t="shared" si="2"/>
      </x:c>
      <x:c r="BK26" t="str">
        <x:f t="shared" si="3"/>
      </x:c>
      <x:c r="BL26" t="str">
        <x:f t="shared" si="4"/>
      </x:c>
      <x:c r="BM26" t="str">
        <x:f t="shared" si="5"/>
      </x:c>
      <x:c r="BN26" t="str">
        <x:f t="shared" si="6"/>
      </x:c>
      <x:c r="BO26" t="str">
        <x:f t="shared" si="7"/>
      </x:c>
      <x:c r="BP26" t="str">
        <x:f t="shared" si="8"/>
      </x:c>
      <x:c r="BQ26" t="str">
        <x:f t="shared" si="9"/>
      </x:c>
      <x:c r="BR26" t="str">
        <x:f t="shared" si="10"/>
      </x:c>
      <x:c r="BS26" t="str">
        <x:f t="shared" si="11"/>
      </x:c>
      <x:c r="BT26" t="s">
        <x:v>599</x:v>
      </x:c>
      <x:c r="BU26" t="s">
        <x:v>600</x:v>
      </x:c>
      <x:c r="BV26" t="s">
        <x:v>601</x:v>
      </x:c>
      <x:c r="BW26" t="s">
        <x:v>602</x:v>
      </x:c>
      <x:c r="BX26" t="s">
        <x:v>603</x:v>
      </x:c>
      <x:c r="BY26" t="s">
        <x:v>604</x:v>
      </x:c>
      <x:c r="BZ26" t="s">
        <x:v>469</x:v>
      </x:c>
      <x:c r="CE26" s="4">
        <x:v>4</x:v>
      </x:c>
      <x:c r="CF26" s="4" t="s">
        <x:v>85</x:v>
      </x:c>
      <x:c r="CG26" s="4" t="s">
        <x:v>476</x:v>
      </x:c>
      <x:c r="CH26" s="4" t="s">
        <x:v>605</x:v>
      </x:c>
      <x:c r="CI26" s="4" t="s">
        <x:v>141</x:v>
      </x:c>
      <x:c r="CJ26" s="4" t="str">
        <x:f>IF(AND('3. Scope &amp; Lens'!$D$5="Company / private sector",INDEX('3. Scope &amp; Lens'!$F$16:$F$22,$CE26)="Yes",INDEX('3. Scope &amp; Lens'!$G$16:$G$22,$CE26)&lt;&gt;""),"Yes","")</x:f>
      </x:c>
      <x:c r="CK26" s="4" t="str">
        <x:f>IF($CJ26="Yes",COUNTIF($CJ$2:CJ26,"Yes"),"")</x:f>
      </x:c>
      <x:c r="CL26" s="4" t="str">
        <x:f>$CF26&amp;IF(INDEX('3. Scope &amp; Lens'!$G$16:$G$22,$CE26)="",""," — "&amp;INDEX('3. Scope &amp; Lens'!$G$16:$G$22,$CE26))</x:f>
        <x:v>Tender Management</x:v>
      </x:c>
      <x:c r="CM26" s="4" t="s">
        <x:v>606</x:v>
      </x:c>
      <x:c r="CN26" s="4" t="s">
        <x:v>607</x:v>
      </x:c>
      <x:c r="CO26" s="4" t="s">
        <x:v>608</x:v>
      </x:c>
      <x:c r="CP26" s="4" t="s">
        <x:v>609</x:v>
      </x:c>
      <x:c r="CQ26" s="4"/>
      <x:c r="CR26" s="4"/>
      <x:c r="CS26" s="4"/>
      <x:c r="CT26" s="4"/>
      <x:c r="CU26" s="4"/>
      <x:c r="CV26" s="4"/>
    </x:row>
    <x:row r="27" ht="42" customHeight="1">
      <x:c r="A27" s="6" t="str">
        <x:f>IFERROR(INDEX($CL$2:$CL$57,MATCH(ROWS($A$5:A27),$CK$2:$CK$57,0)),"")</x:f>
      </x:c>
      <x:c r="B27" s="5" t="str">
        <x:f>IFERROR(INDEX($CG$2:$CG$57,MATCH(ROWS($A$5:A27),$CK$2:$CK$57,0)),"")</x:f>
      </x:c>
      <x:c r="C27" s="228" t="str">
        <x:f>IF($B27="","",IF(ISNUMBER(SEARCH("-USER-",$B27)),"",IFERROR(INDEX($CH$2:$CH$57,MATCH(ROWS($A$5:A27),$CK$2:$CK$57,0)),"")))</x:f>
      </x:c>
      <x:c r="D27" s="229" t="str">
        <x:f t="shared" si="14"/>
      </x:c>
      <x:c r="E27" s="19" t="str">
        <x:f t="shared" si="0"/>
      </x:c>
      <x:c r="F27" s="230"/>
      <x:c r="G27" s="230"/>
      <x:c r="AY27" t="str">
        <x:f>IF(AND('3. Scope &amp; Lens'!$D$5="Company / private sector",$D27="Relevant",$B27&lt;&gt;"",$C27&lt;&gt;""),COUNT($AY$4:AY26)+1,"")</x:f>
      </x:c>
      <x:c r="BA27" t="s">
        <x:v>610</x:v>
      </x:c>
      <x:c r="BB27" t="s">
        <x:v>611</x:v>
      </x:c>
      <x:c r="BC27" t="s">
        <x:v>612</x:v>
      </x:c>
      <x:c r="BD27" t="s">
        <x:v>613</x:v>
      </x:c>
      <x:c r="BE27" t="s">
        <x:v>614</x:v>
      </x:c>
      <x:c r="BF27" t="s">
        <x:v>615</x:v>
      </x:c>
      <x:c r="BG27" t="s">
        <x:v>616</x:v>
      </x:c>
      <x:c r="BH27" t="s">
        <x:v>617</x:v>
      </x:c>
      <x:c r="BI27" t="str">
        <x:f t="shared" si="15"/>
      </x:c>
      <x:c r="BJ27" t="str">
        <x:f t="shared" si="2"/>
      </x:c>
      <x:c r="BK27" t="str">
        <x:f t="shared" si="3"/>
      </x:c>
      <x:c r="BL27" t="str">
        <x:f t="shared" si="4"/>
      </x:c>
      <x:c r="BM27" t="str">
        <x:f t="shared" si="5"/>
      </x:c>
      <x:c r="BN27" t="str">
        <x:f t="shared" si="6"/>
      </x:c>
      <x:c r="BO27" t="str">
        <x:f t="shared" si="7"/>
      </x:c>
      <x:c r="BP27" t="str">
        <x:f t="shared" si="8"/>
      </x:c>
      <x:c r="BQ27" t="str">
        <x:f t="shared" si="9"/>
      </x:c>
      <x:c r="BR27" t="str">
        <x:f t="shared" si="10"/>
      </x:c>
      <x:c r="BS27" t="str">
        <x:f t="shared" si="11"/>
      </x:c>
      <x:c r="BT27" t="s">
        <x:v>618</x:v>
      </x:c>
      <x:c r="BU27" t="s">
        <x:v>619</x:v>
      </x:c>
      <x:c r="BV27" t="s">
        <x:v>620</x:v>
      </x:c>
      <x:c r="BW27" t="s">
        <x:v>621</x:v>
      </x:c>
      <x:c r="BX27" t="s">
        <x:v>622</x:v>
      </x:c>
      <x:c r="BY27" t="s">
        <x:v>623</x:v>
      </x:c>
      <x:c r="BZ27" t="s">
        <x:v>624</x:v>
      </x:c>
      <x:c r="CA27" t="s">
        <x:v>625</x:v>
      </x:c>
      <x:c r="CB27" t="s">
        <x:v>626</x:v>
      </x:c>
      <x:c r="CE27" s="4">
        <x:v>4</x:v>
      </x:c>
      <x:c r="CF27" s="4" t="s">
        <x:v>85</x:v>
      </x:c>
      <x:c r="CG27" s="4" t="s">
        <x:v>494</x:v>
      </x:c>
      <x:c r="CH27" s="4" t="s">
        <x:v>627</x:v>
      </x:c>
      <x:c r="CI27" s="4" t="s">
        <x:v>141</x:v>
      </x:c>
      <x:c r="CJ27" s="4" t="str">
        <x:f>IF(AND('3. Scope &amp; Lens'!$D$5="Company / private sector",INDEX('3. Scope &amp; Lens'!$F$16:$F$22,$CE27)="Yes",INDEX('3. Scope &amp; Lens'!$G$16:$G$22,$CE27)&lt;&gt;""),"Yes","")</x:f>
      </x:c>
      <x:c r="CK27" s="4" t="str">
        <x:f>IF($CJ27="Yes",COUNTIF($CJ$2:CJ27,"Yes"),"")</x:f>
      </x:c>
      <x:c r="CL27" s="4" t="str">
        <x:f>$CF27&amp;IF(INDEX('3. Scope &amp; Lens'!$G$16:$G$22,$CE27)="",""," — "&amp;INDEX('3. Scope &amp; Lens'!$G$16:$G$22,$CE27))</x:f>
        <x:v>Tender Management</x:v>
      </x:c>
      <x:c r="CM27" s="4" t="s">
        <x:v>628</x:v>
      </x:c>
      <x:c r="CN27" s="4" t="s">
        <x:v>629</x:v>
      </x:c>
      <x:c r="CO27" s="4" t="s">
        <x:v>630</x:v>
      </x:c>
      <x:c r="CP27" s="4" t="s">
        <x:v>631</x:v>
      </x:c>
      <x:c r="CQ27" s="4"/>
      <x:c r="CR27" s="4"/>
      <x:c r="CS27" s="4"/>
      <x:c r="CT27" s="4"/>
      <x:c r="CU27" s="4"/>
      <x:c r="CV27" s="4"/>
    </x:row>
    <x:row r="28" ht="42" customHeight="1">
      <x:c r="A28" s="6" t="str">
        <x:f>IFERROR(INDEX($CL$2:$CL$57,MATCH(ROWS($A$5:A28),$CK$2:$CK$57,0)),"")</x:f>
      </x:c>
      <x:c r="B28" s="5" t="str">
        <x:f>IFERROR(INDEX($CG$2:$CG$57,MATCH(ROWS($A$5:A28),$CK$2:$CK$57,0)),"")</x:f>
      </x:c>
      <x:c r="C28" s="228" t="str">
        <x:f>IF($B28="","",IF(ISNUMBER(SEARCH("-USER-",$B28)),"",IFERROR(INDEX($CH$2:$CH$57,MATCH(ROWS($A$5:A28),$CK$2:$CK$57,0)),"")))</x:f>
      </x:c>
      <x:c r="D28" s="229" t="str">
        <x:f t="shared" si="14"/>
      </x:c>
      <x:c r="E28" s="19" t="str">
        <x:f t="shared" si="0"/>
      </x:c>
      <x:c r="F28" s="230"/>
      <x:c r="G28" s="230"/>
      <x:c r="AY28" t="str">
        <x:f>IF(AND('3. Scope &amp; Lens'!$D$5="Company / private sector",$D28="Relevant",$B28&lt;&gt;"",$C28&lt;&gt;""),COUNT($AY$4:AY27)+1,"")</x:f>
      </x:c>
      <x:c r="BA28" t="s">
        <x:v>632</x:v>
      </x:c>
      <x:c r="BB28" t="s">
        <x:v>633</x:v>
      </x:c>
      <x:c r="BC28" t="s">
        <x:v>634</x:v>
      </x:c>
      <x:c r="BD28" t="s">
        <x:v>635</x:v>
      </x:c>
      <x:c r="BE28" t="s">
        <x:v>636</x:v>
      </x:c>
      <x:c r="BF28" t="s">
        <x:v>637</x:v>
      </x:c>
      <x:c r="BG28" t="s">
        <x:v>300</x:v>
      </x:c>
      <x:c r="BH28" t="s">
        <x:v>638</x:v>
      </x:c>
      <x:c r="BI28" t="str">
        <x:f t="shared" si="15"/>
      </x:c>
      <x:c r="BJ28" t="str">
        <x:f t="shared" si="2"/>
      </x:c>
      <x:c r="BK28" t="str">
        <x:f t="shared" si="3"/>
      </x:c>
      <x:c r="BL28" t="str">
        <x:f t="shared" si="4"/>
      </x:c>
      <x:c r="BM28" t="str">
        <x:f t="shared" si="5"/>
      </x:c>
      <x:c r="BN28" t="str">
        <x:f t="shared" si="6"/>
      </x:c>
      <x:c r="BO28" t="str">
        <x:f t="shared" si="7"/>
      </x:c>
      <x:c r="BP28" t="str">
        <x:f t="shared" si="8"/>
      </x:c>
      <x:c r="BQ28" t="str">
        <x:f t="shared" si="9"/>
      </x:c>
      <x:c r="BR28" t="str">
        <x:f t="shared" si="10"/>
      </x:c>
      <x:c r="BS28" t="str">
        <x:f t="shared" si="11"/>
      </x:c>
      <x:c r="BT28" t="s">
        <x:v>639</x:v>
      </x:c>
      <x:c r="BU28" t="s">
        <x:v>640</x:v>
      </x:c>
      <x:c r="BV28" t="s">
        <x:v>641</x:v>
      </x:c>
      <x:c r="BW28" t="s">
        <x:v>642</x:v>
      </x:c>
      <x:c r="BX28" t="s">
        <x:v>643</x:v>
      </x:c>
      <x:c r="BY28" t="s">
        <x:v>644</x:v>
      </x:c>
      <x:c r="BZ28" t="s">
        <x:v>645</x:v>
      </x:c>
      <x:c r="CA28" t="s">
        <x:v>646</x:v>
      </x:c>
      <x:c r="CE28" s="4">
        <x:v>4</x:v>
      </x:c>
      <x:c r="CF28" s="4" t="s">
        <x:v>85</x:v>
      </x:c>
      <x:c r="CG28" s="4" t="s">
        <x:v>515</x:v>
      </x:c>
      <x:c r="CH28" s="4" t="s">
        <x:v>647</x:v>
      </x:c>
      <x:c r="CI28" s="4" t="s">
        <x:v>141</x:v>
      </x:c>
      <x:c r="CJ28" s="4" t="str">
        <x:f>IF(AND('3. Scope &amp; Lens'!$D$5="Company / private sector",INDEX('3. Scope &amp; Lens'!$F$16:$F$22,$CE28)="Yes",INDEX('3. Scope &amp; Lens'!$G$16:$G$22,$CE28)&lt;&gt;""),"Yes","")</x:f>
      </x:c>
      <x:c r="CK28" s="4" t="str">
        <x:f>IF($CJ28="Yes",COUNTIF($CJ$2:CJ28,"Yes"),"")</x:f>
      </x:c>
      <x:c r="CL28" s="4" t="str">
        <x:f>$CF28&amp;IF(INDEX('3. Scope &amp; Lens'!$G$16:$G$22,$CE28)="",""," — "&amp;INDEX('3. Scope &amp; Lens'!$G$16:$G$22,$CE28))</x:f>
        <x:v>Tender Management</x:v>
      </x:c>
      <x:c r="CM28" s="4" t="s">
        <x:v>648</x:v>
      </x:c>
      <x:c r="CN28" s="4" t="s">
        <x:v>649</x:v>
      </x:c>
      <x:c r="CO28" s="4" t="s">
        <x:v>650</x:v>
      </x:c>
      <x:c r="CP28" s="4" t="s">
        <x:v>651</x:v>
      </x:c>
      <x:c r="CQ28" s="4" t="s">
        <x:v>652</x:v>
      </x:c>
      <x:c r="CR28" s="4"/>
      <x:c r="CS28" s="4"/>
      <x:c r="CT28" s="4"/>
      <x:c r="CU28" s="4"/>
      <x:c r="CV28" s="4"/>
    </x:row>
    <x:row r="29" ht="42" customHeight="1">
      <x:c r="A29" s="6" t="str">
        <x:f>IFERROR(INDEX($CL$2:$CL$57,MATCH(ROWS($A$5:A29),$CK$2:$CK$57,0)),"")</x:f>
      </x:c>
      <x:c r="B29" s="5" t="str">
        <x:f>IFERROR(INDEX($CG$2:$CG$57,MATCH(ROWS($A$5:A29),$CK$2:$CK$57,0)),"")</x:f>
      </x:c>
      <x:c r="C29" s="228" t="str">
        <x:f>IF($B29="","",IF(ISNUMBER(SEARCH("-USER-",$B29)),"",IFERROR(INDEX($CH$2:$CH$57,MATCH(ROWS($A$5:A29),$CK$2:$CK$57,0)),"")))</x:f>
      </x:c>
      <x:c r="D29" s="229" t="str">
        <x:f t="shared" si="14"/>
      </x:c>
      <x:c r="E29" s="19" t="str">
        <x:f t="shared" si="0"/>
      </x:c>
      <x:c r="F29" s="230"/>
      <x:c r="G29" s="230"/>
      <x:c r="AY29" t="str">
        <x:f>IF(AND('3. Scope &amp; Lens'!$D$5="Company / private sector",$D29="Relevant",$B29&lt;&gt;"",$C29&lt;&gt;""),COUNT($AY$4:AY28)+1,"")</x:f>
      </x:c>
      <x:c r="BA29" t="s">
        <x:v>653</x:v>
      </x:c>
      <x:c r="BB29" t="s">
        <x:v>654</x:v>
      </x:c>
      <x:c r="BC29" t="s">
        <x:v>655</x:v>
      </x:c>
      <x:c r="BD29" t="s">
        <x:v>656</x:v>
      </x:c>
      <x:c r="BE29" t="s">
        <x:v>657</x:v>
      </x:c>
      <x:c r="BF29" t="s">
        <x:v>658</x:v>
      </x:c>
      <x:c r="BG29" t="s">
        <x:v>616</x:v>
      </x:c>
      <x:c r="BH29" t="s">
        <x:v>659</x:v>
      </x:c>
      <x:c r="BI29" t="str">
        <x:f t="shared" si="15"/>
      </x:c>
      <x:c r="BJ29" t="str">
        <x:f t="shared" si="2"/>
      </x:c>
      <x:c r="BK29" t="str">
        <x:f t="shared" si="3"/>
      </x:c>
      <x:c r="BL29" t="str">
        <x:f t="shared" si="4"/>
      </x:c>
      <x:c r="BM29" t="str">
        <x:f t="shared" si="5"/>
      </x:c>
      <x:c r="BN29" t="str">
        <x:f t="shared" si="6"/>
      </x:c>
      <x:c r="BO29" t="str">
        <x:f t="shared" si="7"/>
      </x:c>
      <x:c r="BP29" t="str">
        <x:f t="shared" si="8"/>
      </x:c>
      <x:c r="BQ29" t="str">
        <x:f t="shared" si="9"/>
      </x:c>
      <x:c r="BR29" t="str">
        <x:f t="shared" si="10"/>
      </x:c>
      <x:c r="BS29" t="str">
        <x:f t="shared" si="11"/>
      </x:c>
      <x:c r="BT29" t="s">
        <x:v>660</x:v>
      </x:c>
      <x:c r="BU29" t="s">
        <x:v>661</x:v>
      </x:c>
      <x:c r="BV29" t="s">
        <x:v>662</x:v>
      </x:c>
      <x:c r="BW29" t="s">
        <x:v>663</x:v>
      </x:c>
      <x:c r="BX29" t="s">
        <x:v>664</x:v>
      </x:c>
      <x:c r="BY29" t="s">
        <x:v>665</x:v>
      </x:c>
      <x:c r="BZ29" t="s">
        <x:v>666</x:v>
      </x:c>
      <x:c r="CA29" t="s">
        <x:v>667</x:v>
      </x:c>
      <x:c r="CE29" s="4">
        <x:v>4</x:v>
      </x:c>
      <x:c r="CF29" s="4" t="s">
        <x:v>85</x:v>
      </x:c>
      <x:c r="CG29" s="4" t="s">
        <x:v>531</x:v>
      </x:c>
      <x:c r="CH29" s="4" t="s">
        <x:v>668</x:v>
      </x:c>
      <x:c r="CI29" s="4" t="s">
        <x:v>141</x:v>
      </x:c>
      <x:c r="CJ29" s="4" t="str">
        <x:f>IF(AND('3. Scope &amp; Lens'!$D$5="Company / private sector",INDEX('3. Scope &amp; Lens'!$F$16:$F$22,$CE29)="Yes",INDEX('3. Scope &amp; Lens'!$G$16:$G$22,$CE29)&lt;&gt;""),"Yes","")</x:f>
      </x:c>
      <x:c r="CK29" s="4" t="str">
        <x:f>IF($CJ29="Yes",COUNTIF($CJ$2:CJ29,"Yes"),"")</x:f>
      </x:c>
      <x:c r="CL29" s="4" t="str">
        <x:f>$CF29&amp;IF(INDEX('3. Scope &amp; Lens'!$G$16:$G$22,$CE29)="",""," — "&amp;INDEX('3. Scope &amp; Lens'!$G$16:$G$22,$CE29))</x:f>
        <x:v>Tender Management</x:v>
      </x:c>
      <x:c r="CM29" s="4" t="s">
        <x:v>669</x:v>
      </x:c>
      <x:c r="CN29" s="4" t="s">
        <x:v>670</x:v>
      </x:c>
      <x:c r="CO29" s="4" t="s">
        <x:v>671</x:v>
      </x:c>
      <x:c r="CP29" s="4"/>
      <x:c r="CQ29" s="4"/>
      <x:c r="CR29" s="4"/>
      <x:c r="CS29" s="4"/>
      <x:c r="CT29" s="4"/>
      <x:c r="CU29" s="4"/>
      <x:c r="CV29" s="4"/>
    </x:row>
    <x:row r="30" ht="42" customHeight="1">
      <x:c r="A30" s="6" t="str">
        <x:f>IFERROR(INDEX($CL$2:$CL$57,MATCH(ROWS($A$5:A30),$CK$2:$CK$57,0)),"")</x:f>
      </x:c>
      <x:c r="B30" s="5" t="str">
        <x:f>IFERROR(INDEX($CG$2:$CG$57,MATCH(ROWS($A$5:A30),$CK$2:$CK$57,0)),"")</x:f>
      </x:c>
      <x:c r="C30" s="228" t="str">
        <x:f>IF($B30="","",IF(ISNUMBER(SEARCH("-USER-",$B30)),"",IFERROR(INDEX($CH$2:$CH$57,MATCH(ROWS($A$5:A30),$CK$2:$CK$57,0)),"")))</x:f>
      </x:c>
      <x:c r="D30" s="229"/>
      <x:c r="E30" s="19" t="str">
        <x:f t="shared" si="0"/>
      </x:c>
      <x:c r="F30" s="230"/>
      <x:c r="G30" s="230"/>
      <x:c r="AY30" t="str">
        <x:f>IF(AND('3. Scope &amp; Lens'!$D$5="Company / private sector",$D30="Relevant",$B30&lt;&gt;"",$C30&lt;&gt;""),COUNT($AY$4:AY29)+1,"")</x:f>
      </x:c>
      <x:c r="BA30" t="s">
        <x:v>672</x:v>
      </x:c>
      <x:c r="BB30" t="s">
        <x:v>673</x:v>
      </x:c>
      <x:c r="BC30" t="s">
        <x:v>674</x:v>
      </x:c>
      <x:c r="BD30" t="s">
        <x:v>675</x:v>
      </x:c>
      <x:c r="BE30" t="s">
        <x:v>676</x:v>
      </x:c>
      <x:c r="BF30" t="s">
        <x:v>677</x:v>
      </x:c>
      <x:c r="BG30" t="s">
        <x:v>678</x:v>
      </x:c>
      <x:c r="BH30" t="s">
        <x:v>679</x:v>
      </x:c>
      <x:c r="BI30" t="str">
        <x:f>IF($F30="","",$F30)</x:f>
      </x:c>
      <x:c r="BJ30" t="str">
        <x:f t="shared" si="2"/>
      </x:c>
      <x:c r="BK30" t="str">
        <x:f t="shared" si="3"/>
      </x:c>
      <x:c r="BL30" t="str">
        <x:f t="shared" si="4"/>
      </x:c>
      <x:c r="BM30" t="str">
        <x:f t="shared" si="5"/>
      </x:c>
      <x:c r="BN30" t="str">
        <x:f t="shared" si="6"/>
      </x:c>
      <x:c r="BO30" t="str">
        <x:f t="shared" si="7"/>
      </x:c>
      <x:c r="BP30" t="str">
        <x:f t="shared" si="8"/>
      </x:c>
      <x:c r="BQ30" t="str">
        <x:f t="shared" si="9"/>
      </x:c>
      <x:c r="BR30" t="str">
        <x:f t="shared" si="10"/>
      </x:c>
      <x:c r="BS30" t="str">
        <x:f t="shared" si="11"/>
      </x:c>
      <x:c r="BT30" t="s">
        <x:v>680</x:v>
      </x:c>
      <x:c r="BU30" t="s">
        <x:v>681</x:v>
      </x:c>
      <x:c r="BV30" t="s">
        <x:v>682</x:v>
      </x:c>
      <x:c r="BW30" t="s">
        <x:v>683</x:v>
      </x:c>
      <x:c r="BX30" t="s">
        <x:v>684</x:v>
      </x:c>
      <x:c r="BY30" t="s">
        <x:v>685</x:v>
      </x:c>
      <x:c r="BZ30" t="s">
        <x:v>686</x:v>
      </x:c>
      <x:c r="CA30" t="s">
        <x:v>687</x:v>
      </x:c>
      <x:c r="CB30" t="s">
        <x:v>688</x:v>
      </x:c>
      <x:c r="CC30" t="s">
        <x:v>689</x:v>
      </x:c>
      <x:c r="CD30" t="s">
        <x:v>690</x:v>
      </x:c>
      <x:c r="CE30" s="4">
        <x:v>4</x:v>
      </x:c>
      <x:c r="CF30" s="4" t="s">
        <x:v>85</x:v>
      </x:c>
      <x:c r="CG30" s="4" t="s">
        <x:v>553</x:v>
      </x:c>
      <x:c r="CH30" s="4" t="s">
        <x:v>691</x:v>
      </x:c>
      <x:c r="CI30" s="4" t="s">
        <x:v>141</x:v>
      </x:c>
      <x:c r="CJ30" s="4" t="str">
        <x:f>IF(AND('3. Scope &amp; Lens'!$D$5="Company / private sector",INDEX('3. Scope &amp; Lens'!$F$16:$F$22,$CE30)="Yes",INDEX('3. Scope &amp; Lens'!$G$16:$G$22,$CE30)&lt;&gt;""),"Yes","")</x:f>
      </x:c>
      <x:c r="CK30" s="4" t="str">
        <x:f>IF($CJ30="Yes",COUNTIF($CJ$2:CJ30,"Yes"),"")</x:f>
      </x:c>
      <x:c r="CL30" s="4" t="str">
        <x:f>$CF30&amp;IF(INDEX('3. Scope &amp; Lens'!$G$16:$G$22,$CE30)="",""," — "&amp;INDEX('3. Scope &amp; Lens'!$G$16:$G$22,$CE30))</x:f>
        <x:v>Tender Management</x:v>
      </x:c>
      <x:c r="CM30" s="4" t="s">
        <x:v>692</x:v>
      </x:c>
      <x:c r="CN30" s="4" t="s">
        <x:v>693</x:v>
      </x:c>
      <x:c r="CO30" s="4" t="s">
        <x:v>694</x:v>
      </x:c>
      <x:c r="CP30" s="4" t="s">
        <x:v>695</x:v>
      </x:c>
      <x:c r="CQ30" s="4" t="s">
        <x:v>696</x:v>
      </x:c>
      <x:c r="CR30" s="4"/>
      <x:c r="CS30" s="4"/>
      <x:c r="CT30" s="4"/>
      <x:c r="CU30" s="4"/>
      <x:c r="CV30" s="4"/>
    </x:row>
    <x:row r="31" ht="42" customHeight="1">
      <x:c r="A31" s="6" t="str">
        <x:f>IFERROR(INDEX($CL$2:$CL$57,MATCH(ROWS($A$5:A31),$CK$2:$CK$57,0)),"")</x:f>
      </x:c>
      <x:c r="B31" s="5" t="str">
        <x:f>IFERROR(INDEX($CG$2:$CG$57,MATCH(ROWS($A$5:A31),$CK$2:$CK$57,0)),"")</x:f>
      </x:c>
      <x:c r="C31" s="228" t="str">
        <x:f>IF($B31="","",IF(ISNUMBER(SEARCH("-USER-",$B31)),"",IFERROR(INDEX($CH$2:$CH$57,MATCH(ROWS($A$5:A31),$CK$2:$CK$57,0)),"")))</x:f>
      </x:c>
      <x:c r="D31" s="229"/>
      <x:c r="E31" s="19" t="str">
        <x:f t="shared" si="0"/>
      </x:c>
      <x:c r="F31" s="230"/>
      <x:c r="G31" s="230"/>
      <x:c r="AY31" t="str">
        <x:f>IF(AND('3. Scope &amp; Lens'!$D$5="Company / private sector",$D31="Relevant",$B31&lt;&gt;"",$C31&lt;&gt;""),COUNT($AY$4:AY30)+1,"")</x:f>
      </x:c>
      <x:c r="BA31" t="s">
        <x:v>697</x:v>
      </x:c>
      <x:c r="BB31" t="s">
        <x:v>698</x:v>
      </x:c>
      <x:c r="BC31" t="s">
        <x:v>699</x:v>
      </x:c>
      <x:c r="BD31" t="s">
        <x:v>700</x:v>
      </x:c>
      <x:c r="BE31" t="s">
        <x:v>701</x:v>
      </x:c>
      <x:c r="BF31" t="s">
        <x:v>702</x:v>
      </x:c>
      <x:c r="BG31" t="s">
        <x:v>703</x:v>
      </x:c>
      <x:c r="BH31" t="s">
        <x:v>704</x:v>
      </x:c>
      <x:c r="BI31" t="str">
        <x:f>IF($F31="","",$F31)</x:f>
      </x:c>
      <x:c r="BJ31" t="str">
        <x:f t="shared" si="2"/>
      </x:c>
      <x:c r="BK31" t="str">
        <x:f t="shared" si="3"/>
      </x:c>
      <x:c r="BL31" t="str">
        <x:f t="shared" si="4"/>
      </x:c>
      <x:c r="BM31" t="str">
        <x:f t="shared" si="5"/>
      </x:c>
      <x:c r="BN31" t="str">
        <x:f t="shared" si="6"/>
      </x:c>
      <x:c r="BO31" t="str">
        <x:f t="shared" si="7"/>
      </x:c>
      <x:c r="BP31" t="str">
        <x:f t="shared" si="8"/>
      </x:c>
      <x:c r="BQ31" t="str">
        <x:f t="shared" si="9"/>
      </x:c>
      <x:c r="BR31" t="str">
        <x:f t="shared" si="10"/>
      </x:c>
      <x:c r="BS31" t="str">
        <x:f t="shared" si="11"/>
      </x:c>
      <x:c r="BT31" t="s">
        <x:v>705</x:v>
      </x:c>
      <x:c r="BU31" t="s">
        <x:v>706</x:v>
      </x:c>
      <x:c r="BV31" t="s">
        <x:v>707</x:v>
      </x:c>
      <x:c r="BW31" t="s">
        <x:v>708</x:v>
      </x:c>
      <x:c r="BX31" t="s">
        <x:v>709</x:v>
      </x:c>
      <x:c r="BY31" t="s">
        <x:v>710</x:v>
      </x:c>
      <x:c r="BZ31" t="s">
        <x:v>711</x:v>
      </x:c>
      <x:c r="CA31" t="s">
        <x:v>712</x:v>
      </x:c>
      <x:c r="CE31" s="4">
        <x:v>4</x:v>
      </x:c>
      <x:c r="CF31" s="4" t="s">
        <x:v>85</x:v>
      </x:c>
      <x:c r="CG31" s="4" t="s">
        <x:v>574</x:v>
      </x:c>
      <x:c r="CH31" s="4" t="s">
        <x:v>713</x:v>
      </x:c>
      <x:c r="CI31" s="4" t="s">
        <x:v>141</x:v>
      </x:c>
      <x:c r="CJ31" s="4" t="str">
        <x:f>IF(AND('3. Scope &amp; Lens'!$D$5="Company / private sector",INDEX('3. Scope &amp; Lens'!$F$16:$F$22,$CE31)="Yes",INDEX('3. Scope &amp; Lens'!$G$16:$G$22,$CE31)&lt;&gt;""),"Yes","")</x:f>
      </x:c>
      <x:c r="CK31" s="4" t="str">
        <x:f>IF($CJ31="Yes",COUNTIF($CJ$2:CJ31,"Yes"),"")</x:f>
      </x:c>
      <x:c r="CL31" s="4" t="str">
        <x:f>$CF31&amp;IF(INDEX('3. Scope &amp; Lens'!$G$16:$G$22,$CE31)="",""," — "&amp;INDEX('3. Scope &amp; Lens'!$G$16:$G$22,$CE31))</x:f>
        <x:v>Tender Management</x:v>
      </x:c>
      <x:c r="CM31" s="4" t="s">
        <x:v>714</x:v>
      </x:c>
      <x:c r="CN31" s="4" t="s">
        <x:v>715</x:v>
      </x:c>
      <x:c r="CO31" s="4" t="s">
        <x:v>716</x:v>
      </x:c>
      <x:c r="CP31" s="4" t="s">
        <x:v>717</x:v>
      </x:c>
      <x:c r="CQ31" s="4"/>
      <x:c r="CR31" s="4"/>
      <x:c r="CS31" s="4"/>
      <x:c r="CT31" s="4"/>
      <x:c r="CU31" s="4"/>
      <x:c r="CV31" s="4"/>
    </x:row>
    <x:row r="32" ht="42" customHeight="1">
      <x:c r="A32" s="6" t="str">
        <x:f>IFERROR(INDEX($CL$2:$CL$57,MATCH(ROWS($A$5:A32),$CK$2:$CK$57,0)),"")</x:f>
      </x:c>
      <x:c r="B32" s="5" t="str">
        <x:f>IFERROR(INDEX($CG$2:$CG$57,MATCH(ROWS($A$5:A32),$CK$2:$CK$57,0)),"")</x:f>
      </x:c>
      <x:c r="C32" s="228" t="str">
        <x:f>IF($B32="","",IF(ISNUMBER(SEARCH("-USER-",$B32)),"",IFERROR(INDEX($CH$2:$CH$57,MATCH(ROWS($A$5:A32),$CK$2:$CK$57,0)),"")))</x:f>
      </x:c>
      <x:c r="D32" s="229"/>
      <x:c r="E32" s="19" t="str">
        <x:f t="shared" si="0"/>
      </x:c>
      <x:c r="F32" s="230"/>
      <x:c r="G32" s="230"/>
      <x:c r="AY32" t="str">
        <x:f>IF(AND('3. Scope &amp; Lens'!$D$5="Company / private sector",$D32="Relevant",$B32&lt;&gt;"",$C32&lt;&gt;""),COUNT($AY$4:AY31)+1,"")</x:f>
      </x:c>
      <x:c r="BA32" t="s">
        <x:v>718</x:v>
      </x:c>
      <x:c r="BB32" t="s">
        <x:v>719</x:v>
      </x:c>
      <x:c r="BC32" t="s">
        <x:v>720</x:v>
      </x:c>
      <x:c r="BD32" t="s">
        <x:v>721</x:v>
      </x:c>
      <x:c r="BE32" t="s">
        <x:v>722</x:v>
      </x:c>
      <x:c r="BF32" t="s">
        <x:v>723</x:v>
      </x:c>
      <x:c r="BG32" t="s">
        <x:v>616</x:v>
      </x:c>
      <x:c r="BH32" t="s">
        <x:v>724</x:v>
      </x:c>
      <x:c r="BI32" t="str">
        <x:f>IF($F32="","",$F32)</x:f>
      </x:c>
      <x:c r="BJ32" t="str">
        <x:f t="shared" si="2"/>
      </x:c>
      <x:c r="BK32" t="str">
        <x:f t="shared" si="3"/>
      </x:c>
      <x:c r="BL32" t="str">
        <x:f t="shared" si="4"/>
      </x:c>
      <x:c r="BM32" t="str">
        <x:f t="shared" si="5"/>
      </x:c>
      <x:c r="BN32" t="str">
        <x:f t="shared" si="6"/>
      </x:c>
      <x:c r="BO32" t="str">
        <x:f t="shared" si="7"/>
      </x:c>
      <x:c r="BP32" t="str">
        <x:f t="shared" si="8"/>
      </x:c>
      <x:c r="BQ32" t="str">
        <x:f t="shared" si="9"/>
      </x:c>
      <x:c r="BR32" t="str">
        <x:f t="shared" si="10"/>
      </x:c>
      <x:c r="BS32" t="str">
        <x:f t="shared" si="11"/>
      </x:c>
      <x:c r="BT32" t="s">
        <x:v>725</x:v>
      </x:c>
      <x:c r="BU32" t="s">
        <x:v>726</x:v>
      </x:c>
      <x:c r="BV32" t="s">
        <x:v>727</x:v>
      </x:c>
      <x:c r="BW32" t="s">
        <x:v>728</x:v>
      </x:c>
      <x:c r="BX32" t="s">
        <x:v>729</x:v>
      </x:c>
      <x:c r="BY32" t="s">
        <x:v>730</x:v>
      </x:c>
      <x:c r="BZ32" t="s">
        <x:v>731</x:v>
      </x:c>
      <x:c r="CA32" t="s">
        <x:v>732</x:v>
      </x:c>
      <x:c r="CE32" s="4">
        <x:v>4</x:v>
      </x:c>
      <x:c r="CF32" s="4" t="s">
        <x:v>85</x:v>
      </x:c>
      <x:c r="CG32" s="4" t="s">
        <x:v>592</x:v>
      </x:c>
      <x:c r="CH32" s="4" t="s">
        <x:v>733</x:v>
      </x:c>
      <x:c r="CI32" s="4" t="s">
        <x:v>141</x:v>
      </x:c>
      <x:c r="CJ32" s="4" t="str">
        <x:f>IF(AND('3. Scope &amp; Lens'!$D$5="Company / private sector",INDEX('3. Scope &amp; Lens'!$F$16:$F$22,$CE32)="Yes",INDEX('3. Scope &amp; Lens'!$G$16:$G$22,$CE32)&lt;&gt;""),"Yes","")</x:f>
      </x:c>
      <x:c r="CK32" s="4" t="str">
        <x:f>IF($CJ32="Yes",COUNTIF($CJ$2:CJ32,"Yes"),"")</x:f>
      </x:c>
      <x:c r="CL32" s="4" t="str">
        <x:f>$CF32&amp;IF(INDEX('3. Scope &amp; Lens'!$G$16:$G$22,$CE32)="",""," — "&amp;INDEX('3. Scope &amp; Lens'!$G$16:$G$22,$CE32))</x:f>
        <x:v>Tender Management</x:v>
      </x:c>
      <x:c r="CM32" s="4" t="s">
        <x:v>734</x:v>
      </x:c>
      <x:c r="CN32" s="4" t="s">
        <x:v>735</x:v>
      </x:c>
      <x:c r="CO32" s="4" t="s">
        <x:v>736</x:v>
      </x:c>
      <x:c r="CP32" s="4" t="s">
        <x:v>737</x:v>
      </x:c>
      <x:c r="CQ32" s="4" t="s">
        <x:v>738</x:v>
      </x:c>
      <x:c r="CR32" s="4"/>
      <x:c r="CS32" s="4"/>
      <x:c r="CT32" s="4"/>
      <x:c r="CU32" s="4"/>
      <x:c r="CV32" s="4"/>
    </x:row>
    <x:row r="33" ht="42" customHeight="1">
      <x:c r="A33" s="6" t="str">
        <x:f>IFERROR(INDEX($CL$2:$CL$57,MATCH(ROWS($A$5:A33),$CK$2:$CK$57,0)),"")</x:f>
      </x:c>
      <x:c r="B33" s="5" t="str">
        <x:f>IFERROR(INDEX($CG$2:$CG$57,MATCH(ROWS($A$5:A33),$CK$2:$CK$57,0)),"")</x:f>
      </x:c>
      <x:c r="C33" s="228" t="str">
        <x:f>IF($B33="","",IF(ISNUMBER(SEARCH("-USER-",$B33)),"",IFERROR(INDEX($CH$2:$CH$57,MATCH(ROWS($A$5:A33),$CK$2:$CK$57,0)),"")))</x:f>
      </x:c>
      <x:c r="D33" s="229"/>
      <x:c r="E33" s="19" t="str">
        <x:f t="shared" si="0"/>
      </x:c>
      <x:c r="F33" s="230"/>
      <x:c r="G33" s="230"/>
      <x:c r="AY33" t="str">
        <x:f>IF(AND('3. Scope &amp; Lens'!$D$5="Company / private sector",$D33="Relevant",$B33&lt;&gt;"",$C33&lt;&gt;""),COUNT($AY$4:AY32)+1,"")</x:f>
      </x:c>
      <x:c r="BA33" t="s">
        <x:v>739</x:v>
      </x:c>
      <x:c r="BB33" t="s">
        <x:v>740</x:v>
      </x:c>
      <x:c r="BC33" t="s">
        <x:v>741</x:v>
      </x:c>
      <x:c r="BD33" t="s">
        <x:v>742</x:v>
      </x:c>
      <x:c r="BE33" t="s">
        <x:v>743</x:v>
      </x:c>
      <x:c r="BF33" t="s">
        <x:v>615</x:v>
      </x:c>
      <x:c r="BG33" t="s">
        <x:v>744</x:v>
      </x:c>
      <x:c r="BH33" t="s">
        <x:v>745</x:v>
      </x:c>
      <x:c r="BI33" t="str">
        <x:f>IF($F33="","",$F33)</x:f>
      </x:c>
      <x:c r="BJ33" t="str">
        <x:f t="shared" si="2"/>
      </x:c>
      <x:c r="BK33" t="str">
        <x:f t="shared" si="3"/>
      </x:c>
      <x:c r="BL33" t="str">
        <x:f t="shared" si="4"/>
      </x:c>
      <x:c r="BM33" t="str">
        <x:f t="shared" si="5"/>
      </x:c>
      <x:c r="BN33" t="str">
        <x:f t="shared" si="6"/>
      </x:c>
      <x:c r="BO33" t="str">
        <x:f t="shared" si="7"/>
      </x:c>
      <x:c r="BP33" t="str">
        <x:f t="shared" si="8"/>
      </x:c>
      <x:c r="BQ33" t="str">
        <x:f t="shared" si="9"/>
      </x:c>
      <x:c r="BR33" t="str">
        <x:f t="shared" si="10"/>
      </x:c>
      <x:c r="BS33" t="str">
        <x:f t="shared" si="11"/>
      </x:c>
      <x:c r="BT33" t="s">
        <x:v>746</x:v>
      </x:c>
      <x:c r="BU33" t="s">
        <x:v>747</x:v>
      </x:c>
      <x:c r="BV33" t="s">
        <x:v>748</x:v>
      </x:c>
      <x:c r="BW33" t="s">
        <x:v>749</x:v>
      </x:c>
      <x:c r="BX33" t="s">
        <x:v>750</x:v>
      </x:c>
      <x:c r="BY33" t="s">
        <x:v>751</x:v>
      </x:c>
      <x:c r="BZ33" t="s">
        <x:v>752</x:v>
      </x:c>
      <x:c r="CE33" s="4">
        <x:v>4</x:v>
      </x:c>
      <x:c r="CF33" s="4" t="s">
        <x:v>85</x:v>
      </x:c>
      <x:c r="CG33" s="4" t="s">
        <x:v>753</x:v>
      </x:c>
      <x:c r="CH33" s="4"/>
      <x:c r="CI33" s="4" t="s">
        <x:v>252</x:v>
      </x:c>
      <x:c r="CJ33" s="4" t="str">
        <x:f>IF(AND('3. Scope &amp; Lens'!$D$5="Company / private sector",INDEX('3. Scope &amp; Lens'!$F$16:$F$22,$CE33)="Yes",INDEX('3. Scope &amp; Lens'!$G$16:$G$22,$CE33)&lt;&gt;""),"Yes","")</x:f>
      </x:c>
      <x:c r="CK33" s="4" t="str">
        <x:f>IF($CJ33="Yes",COUNTIF($CJ$2:CJ33,"Yes"),"")</x:f>
      </x:c>
      <x:c r="CL33" s="4" t="str">
        <x:f>$CF33&amp;IF(INDEX('3. Scope &amp; Lens'!$G$16:$G$22,$CE33)="",""," — "&amp;INDEX('3. Scope &amp; Lens'!$G$16:$G$22,$CE33))</x:f>
        <x:v>Tender Management</x:v>
      </x:c>
      <x:c r="CM33" s="4" t="s">
        <x:v>754</x:v>
      </x:c>
      <x:c r="CN33" s="4" t="s">
        <x:v>755</x:v>
      </x:c>
      <x:c r="CO33" s="4" t="s">
        <x:v>756</x:v>
      </x:c>
      <x:c r="CP33" s="4" t="s">
        <x:v>757</x:v>
      </x:c>
      <x:c r="CQ33" s="4" t="s">
        <x:v>758</x:v>
      </x:c>
      <x:c r="CR33" s="4" t="s">
        <x:v>759</x:v>
      </x:c>
      <x:c r="CS33" s="4"/>
      <x:c r="CT33" s="4"/>
      <x:c r="CU33" s="4"/>
      <x:c r="CV33" s="4"/>
    </x:row>
    <x:row r="34" ht="42" customHeight="1">
      <x:c r="A34" s="6" t="str">
        <x:f>IFERROR(INDEX($CL$2:$CL$57,MATCH(ROWS($A$5:A34),$CK$2:$CK$57,0)),"")</x:f>
      </x:c>
      <x:c r="B34" s="5" t="str">
        <x:f>IFERROR(INDEX($CG$2:$CG$57,MATCH(ROWS($A$5:A34),$CK$2:$CK$57,0)),"")</x:f>
      </x:c>
      <x:c r="C34" s="228" t="str">
        <x:f>IF($B34="","",IF(ISNUMBER(SEARCH("-USER-",$B34)),"",IFERROR(INDEX($CH$2:$CH$57,MATCH(ROWS($A$5:A34),$CK$2:$CK$57,0)),"")))</x:f>
      </x:c>
      <x:c r="D34" s="229" t="str">
        <x:f t="shared" ref="D34:D41" si="16">IF($C34="Relevant",IFERROR(INDEX($BC$2:$BC$43,MATCH($A34,$BB$2:$BB$43,0)),""),"")</x:f>
      </x:c>
      <x:c r="E34" s="19" t="str">
        <x:f t="shared" si="0"/>
      </x:c>
      <x:c r="F34" s="230"/>
      <x:c r="G34" s="230"/>
      <x:c r="AY34" t="str">
        <x:f>IF(AND('3. Scope &amp; Lens'!$D$5="Company / private sector",$D34="Relevant",$B34&lt;&gt;"",$C34&lt;&gt;""),COUNT($AY$4:AY33)+1,"")</x:f>
      </x:c>
      <x:c r="BA34" t="s">
        <x:v>760</x:v>
      </x:c>
      <x:c r="BB34" t="s">
        <x:v>761</x:v>
      </x:c>
      <x:c r="BC34" t="s">
        <x:v>762</x:v>
      </x:c>
      <x:c r="BD34" t="s">
        <x:v>763</x:v>
      </x:c>
      <x:c r="BE34" t="s">
        <x:v>764</x:v>
      </x:c>
      <x:c r="BF34" t="s">
        <x:v>765</x:v>
      </x:c>
      <x:c r="BG34" t="s">
        <x:v>678</x:v>
      </x:c>
      <x:c r="BH34" t="s">
        <x:v>766</x:v>
      </x:c>
      <x:c r="BI34" t="str">
        <x:f t="shared" ref="BI34:BI41" si="17">IF($F34="","",$F34)</x:f>
      </x:c>
      <x:c r="BJ34" t="str">
        <x:f t="shared" si="2"/>
      </x:c>
      <x:c r="BK34" t="str">
        <x:f t="shared" si="3"/>
      </x:c>
      <x:c r="BL34" t="str">
        <x:f t="shared" si="4"/>
      </x:c>
      <x:c r="BM34" t="str">
        <x:f t="shared" si="5"/>
      </x:c>
      <x:c r="BN34" t="str">
        <x:f t="shared" si="6"/>
      </x:c>
      <x:c r="BO34" t="str">
        <x:f t="shared" si="7"/>
      </x:c>
      <x:c r="BP34" t="str">
        <x:f t="shared" si="8"/>
      </x:c>
      <x:c r="BQ34" t="str">
        <x:f t="shared" si="9"/>
      </x:c>
      <x:c r="BR34" t="str">
        <x:f t="shared" si="10"/>
      </x:c>
      <x:c r="BS34" t="str">
        <x:f t="shared" si="11"/>
      </x:c>
      <x:c r="BT34" t="s">
        <x:v>767</x:v>
      </x:c>
      <x:c r="BU34" t="s">
        <x:v>768</x:v>
      </x:c>
      <x:c r="BV34" t="s">
        <x:v>769</x:v>
      </x:c>
      <x:c r="BW34" t="s">
        <x:v>770</x:v>
      </x:c>
      <x:c r="BX34" t="s">
        <x:v>771</x:v>
      </x:c>
      <x:c r="BY34" t="s">
        <x:v>772</x:v>
      </x:c>
      <x:c r="BZ34" t="s">
        <x:v>773</x:v>
      </x:c>
      <x:c r="CA34" t="s">
        <x:v>774</x:v>
      </x:c>
      <x:c r="CB34" t="s">
        <x:v>775</x:v>
      </x:c>
      <x:c r="CE34" s="4">
        <x:v>4</x:v>
      </x:c>
      <x:c r="CF34" s="4" t="s">
        <x:v>85</x:v>
      </x:c>
      <x:c r="CG34" s="4" t="s">
        <x:v>776</x:v>
      </x:c>
      <x:c r="CH34" s="4"/>
      <x:c r="CI34" s="4" t="s">
        <x:v>252</x:v>
      </x:c>
      <x:c r="CJ34" s="4" t="str">
        <x:f>IF(AND('3. Scope &amp; Lens'!$D$5="Company / private sector",INDEX('3. Scope &amp; Lens'!$F$16:$F$22,$CE34)="Yes",INDEX('3. Scope &amp; Lens'!$G$16:$G$22,$CE34)&lt;&gt;""),"Yes","")</x:f>
      </x:c>
      <x:c r="CK34" s="4" t="str">
        <x:f>IF($CJ34="Yes",COUNTIF($CJ$2:CJ34,"Yes"),"")</x:f>
      </x:c>
      <x:c r="CL34" s="4" t="str">
        <x:f>$CF34&amp;IF(INDEX('3. Scope &amp; Lens'!$G$16:$G$22,$CE34)="",""," — "&amp;INDEX('3. Scope &amp; Lens'!$G$16:$G$22,$CE34))</x:f>
        <x:v>Tender Management</x:v>
      </x:c>
      <x:c r="CM34" s="4" t="s">
        <x:v>777</x:v>
      </x:c>
      <x:c r="CN34" s="4" t="s">
        <x:v>778</x:v>
      </x:c>
      <x:c r="CO34" s="4" t="s">
        <x:v>779</x:v>
      </x:c>
      <x:c r="CP34" s="4"/>
      <x:c r="CQ34" s="4"/>
      <x:c r="CR34" s="4"/>
      <x:c r="CS34" s="4"/>
      <x:c r="CT34" s="4"/>
      <x:c r="CU34" s="4"/>
      <x:c r="CV34" s="4"/>
    </x:row>
    <x:row r="35" ht="42" customHeight="1">
      <x:c r="A35" s="6" t="str">
        <x:f>IFERROR(INDEX($CL$2:$CL$57,MATCH(ROWS($A$5:A35),$CK$2:$CK$57,0)),"")</x:f>
      </x:c>
      <x:c r="B35" s="5" t="str">
        <x:f>IFERROR(INDEX($CG$2:$CG$57,MATCH(ROWS($A$5:A35),$CK$2:$CK$57,0)),"")</x:f>
      </x:c>
      <x:c r="C35" s="228" t="str">
        <x:f>IF($B35="","",IF(ISNUMBER(SEARCH("-USER-",$B35)),"",IFERROR(INDEX($CH$2:$CH$57,MATCH(ROWS($A$5:A35),$CK$2:$CK$57,0)),"")))</x:f>
      </x:c>
      <x:c r="D35" s="229" t="str">
        <x:f t="shared" si="16"/>
      </x:c>
      <x:c r="E35" s="19" t="str">
        <x:f t="shared" si="0"/>
      </x:c>
      <x:c r="F35" s="230"/>
      <x:c r="G35" s="230"/>
      <x:c r="AY35" t="str">
        <x:f>IF(AND('3. Scope &amp; Lens'!$D$5="Company / private sector",$D35="Relevant",$B35&lt;&gt;"",$C35&lt;&gt;""),COUNT($AY$4:AY34)+1,"")</x:f>
      </x:c>
      <x:c r="BA35" t="s">
        <x:v>780</x:v>
      </x:c>
      <x:c r="BB35" t="s">
        <x:v>781</x:v>
      </x:c>
      <x:c r="BC35" t="s">
        <x:v>782</x:v>
      </x:c>
      <x:c r="BD35" t="s">
        <x:v>783</x:v>
      </x:c>
      <x:c r="BE35" t="s">
        <x:v>784</x:v>
      </x:c>
      <x:c r="BF35" t="s">
        <x:v>424</x:v>
      </x:c>
      <x:c r="BG35" t="s">
        <x:v>300</x:v>
      </x:c>
      <x:c r="BH35" t="s">
        <x:v>785</x:v>
      </x:c>
      <x:c r="BI35" t="str">
        <x:f t="shared" si="17"/>
      </x:c>
      <x:c r="BJ35" t="str">
        <x:f t="shared" si="2"/>
      </x:c>
      <x:c r="BK35" t="str">
        <x:f t="shared" si="3"/>
      </x:c>
      <x:c r="BL35" t="str">
        <x:f t="shared" si="4"/>
      </x:c>
      <x:c r="BM35" t="str">
        <x:f t="shared" si="5"/>
      </x:c>
      <x:c r="BN35" t="str">
        <x:f t="shared" si="6"/>
      </x:c>
      <x:c r="BO35" t="str">
        <x:f t="shared" si="7"/>
      </x:c>
      <x:c r="BP35" t="str">
        <x:f t="shared" si="8"/>
      </x:c>
      <x:c r="BQ35" t="str">
        <x:f t="shared" si="9"/>
      </x:c>
      <x:c r="BR35" t="str">
        <x:f t="shared" si="10"/>
      </x:c>
      <x:c r="BS35" t="str">
        <x:f t="shared" si="11"/>
      </x:c>
      <x:c r="BT35" t="s">
        <x:v>786</x:v>
      </x:c>
      <x:c r="BU35" t="s">
        <x:v>787</x:v>
      </x:c>
      <x:c r="BV35" t="s">
        <x:v>788</x:v>
      </x:c>
      <x:c r="BW35" t="s">
        <x:v>789</x:v>
      </x:c>
      <x:c r="BX35" t="s">
        <x:v>790</x:v>
      </x:c>
      <x:c r="BY35" t="s">
        <x:v>791</x:v>
      </x:c>
      <x:c r="BZ35" t="s">
        <x:v>231</x:v>
      </x:c>
      <x:c r="CA35" t="s">
        <x:v>792</x:v>
      </x:c>
      <x:c r="CE35" s="4">
        <x:v>5</x:v>
      </x:c>
      <x:c r="CF35" s="4" t="s">
        <x:v>86</x:v>
      </x:c>
      <x:c r="CG35" s="4" t="s">
        <x:v>611</x:v>
      </x:c>
      <x:c r="CH35" s="4" t="s">
        <x:v>793</x:v>
      </x:c>
      <x:c r="CI35" s="4" t="s">
        <x:v>141</x:v>
      </x:c>
      <x:c r="CJ35" s="4" t="str">
        <x:f>IF(AND('3. Scope &amp; Lens'!$D$5="Company / private sector",INDEX('3. Scope &amp; Lens'!$F$16:$F$22,$CE35)="Yes",INDEX('3. Scope &amp; Lens'!$G$16:$G$22,$CE35)&lt;&gt;""),"Yes","")</x:f>
      </x:c>
      <x:c r="CK35" s="4" t="str">
        <x:f>IF($CJ35="Yes",COUNTIF($CJ$2:CJ35,"Yes"),"")</x:f>
      </x:c>
      <x:c r="CL35" s="4" t="str">
        <x:f>$CF35&amp;IF(INDEX('3. Scope &amp; Lens'!$G$16:$G$22,$CE35)="",""," — "&amp;INDEX('3. Scope &amp; Lens'!$G$16:$G$22,$CE35))</x:f>
        <x:v>Project Execution</x:v>
      </x:c>
      <x:c r="CM35" s="4" t="s">
        <x:v>794</x:v>
      </x:c>
      <x:c r="CN35" s="4" t="s">
        <x:v>795</x:v>
      </x:c>
      <x:c r="CO35" s="4" t="s">
        <x:v>796</x:v>
      </x:c>
      <x:c r="CP35" s="4" t="s">
        <x:v>797</x:v>
      </x:c>
      <x:c r="CQ35" s="4"/>
      <x:c r="CR35" s="4"/>
      <x:c r="CS35" s="4"/>
      <x:c r="CT35" s="4"/>
      <x:c r="CU35" s="4"/>
      <x:c r="CV35" s="4"/>
    </x:row>
    <x:row r="36" ht="42" customHeight="1">
      <x:c r="A36" s="6" t="str">
        <x:f>IFERROR(INDEX($CL$2:$CL$57,MATCH(ROWS($A$5:A36),$CK$2:$CK$57,0)),"")</x:f>
      </x:c>
      <x:c r="B36" s="5" t="str">
        <x:f>IFERROR(INDEX($CG$2:$CG$57,MATCH(ROWS($A$5:A36),$CK$2:$CK$57,0)),"")</x:f>
      </x:c>
      <x:c r="C36" s="228" t="str">
        <x:f>IF($B36="","",IF(ISNUMBER(SEARCH("-USER-",$B36)),"",IFERROR(INDEX($CH$2:$CH$57,MATCH(ROWS($A$5:A36),$CK$2:$CK$57,0)),"")))</x:f>
      </x:c>
      <x:c r="D36" s="229" t="str">
        <x:f t="shared" si="16"/>
      </x:c>
      <x:c r="E36" s="19" t="str">
        <x:f t="shared" si="0"/>
      </x:c>
      <x:c r="F36" s="230"/>
      <x:c r="G36" s="230"/>
      <x:c r="AY36" t="str">
        <x:f>IF(AND('3. Scope &amp; Lens'!$D$5="Company / private sector",$D36="Relevant",$B36&lt;&gt;"",$C36&lt;&gt;""),COUNT($AY$4:AY35)+1,"")</x:f>
      </x:c>
      <x:c r="BA36" t="s">
        <x:v>798</x:v>
      </x:c>
      <x:c r="BB36" t="s">
        <x:v>799</x:v>
      </x:c>
      <x:c r="BC36" t="s">
        <x:v>800</x:v>
      </x:c>
      <x:c r="BD36" t="s">
        <x:v>801</x:v>
      </x:c>
      <x:c r="BE36" t="s">
        <x:v>802</x:v>
      </x:c>
      <x:c r="BF36" t="s">
        <x:v>803</x:v>
      </x:c>
      <x:c r="BG36" t="s">
        <x:v>804</x:v>
      </x:c>
      <x:c r="BH36" t="s">
        <x:v>805</x:v>
      </x:c>
      <x:c r="BI36" t="str">
        <x:f t="shared" si="17"/>
      </x:c>
      <x:c r="BJ36" t="str">
        <x:f t="shared" si="2"/>
      </x:c>
      <x:c r="BK36" t="str">
        <x:f t="shared" si="3"/>
      </x:c>
      <x:c r="BL36" t="str">
        <x:f t="shared" si="4"/>
      </x:c>
      <x:c r="BM36" t="str">
        <x:f t="shared" si="5"/>
      </x:c>
      <x:c r="BN36" t="str">
        <x:f t="shared" si="6"/>
      </x:c>
      <x:c r="BO36" t="str">
        <x:f t="shared" si="7"/>
      </x:c>
      <x:c r="BP36" t="str">
        <x:f t="shared" si="8"/>
      </x:c>
      <x:c r="BQ36" t="str">
        <x:f t="shared" si="9"/>
      </x:c>
      <x:c r="BR36" t="str">
        <x:f t="shared" si="10"/>
      </x:c>
      <x:c r="BS36" t="str">
        <x:f t="shared" si="11"/>
      </x:c>
      <x:c r="BT36" t="s">
        <x:v>806</x:v>
      </x:c>
      <x:c r="BU36" t="s">
        <x:v>807</x:v>
      </x:c>
      <x:c r="BV36" t="s">
        <x:v>808</x:v>
      </x:c>
      <x:c r="BW36" t="s">
        <x:v>809</x:v>
      </x:c>
      <x:c r="BX36" t="s">
        <x:v>810</x:v>
      </x:c>
      <x:c r="BY36" t="s">
        <x:v>811</x:v>
      </x:c>
      <x:c r="BZ36" t="s">
        <x:v>812</x:v>
      </x:c>
      <x:c r="CA36" t="s">
        <x:v>813</x:v>
      </x:c>
      <x:c r="CB36" t="s">
        <x:v>814</x:v>
      </x:c>
      <x:c r="CC36" t="s">
        <x:v>815</x:v>
      </x:c>
      <x:c r="CE36" s="4">
        <x:v>5</x:v>
      </x:c>
      <x:c r="CF36" s="4" t="s">
        <x:v>86</x:v>
      </x:c>
      <x:c r="CG36" s="4" t="s">
        <x:v>633</x:v>
      </x:c>
      <x:c r="CH36" s="4" t="s">
        <x:v>816</x:v>
      </x:c>
      <x:c r="CI36" s="4" t="s">
        <x:v>141</x:v>
      </x:c>
      <x:c r="CJ36" s="4" t="str">
        <x:f>IF(AND('3. Scope &amp; Lens'!$D$5="Company / private sector",INDEX('3. Scope &amp; Lens'!$F$16:$F$22,$CE36)="Yes",INDEX('3. Scope &amp; Lens'!$G$16:$G$22,$CE36)&lt;&gt;""),"Yes","")</x:f>
      </x:c>
      <x:c r="CK36" s="4" t="str">
        <x:f>IF($CJ36="Yes",COUNTIF($CJ$2:CJ36,"Yes"),"")</x:f>
      </x:c>
      <x:c r="CL36" s="4" t="str">
        <x:f>$CF36&amp;IF(INDEX('3. Scope &amp; Lens'!$G$16:$G$22,$CE36)="",""," — "&amp;INDEX('3. Scope &amp; Lens'!$G$16:$G$22,$CE36))</x:f>
        <x:v>Project Execution</x:v>
      </x:c>
      <x:c r="CM36" s="4" t="s">
        <x:v>817</x:v>
      </x:c>
      <x:c r="CN36" s="4" t="s">
        <x:v>818</x:v>
      </x:c>
      <x:c r="CO36" s="4" t="s">
        <x:v>819</x:v>
      </x:c>
      <x:c r="CP36" s="4" t="s">
        <x:v>820</x:v>
      </x:c>
      <x:c r="CQ36" s="4" t="s">
        <x:v>821</x:v>
      </x:c>
      <x:c r="CR36" s="4" t="s">
        <x:v>822</x:v>
      </x:c>
      <x:c r="CS36" s="4" t="s">
        <x:v>823</x:v>
      </x:c>
      <x:c r="CT36" s="4"/>
      <x:c r="CU36" s="4"/>
      <x:c r="CV36" s="4"/>
    </x:row>
    <x:row r="37" ht="42" customHeight="1">
      <x:c r="A37" s="6" t="str">
        <x:f>IFERROR(INDEX($CL$2:$CL$57,MATCH(ROWS($A$5:A37),$CK$2:$CK$57,0)),"")</x:f>
      </x:c>
      <x:c r="B37" s="5" t="str">
        <x:f>IFERROR(INDEX($CG$2:$CG$57,MATCH(ROWS($A$5:A37),$CK$2:$CK$57,0)),"")</x:f>
      </x:c>
      <x:c r="C37" s="228" t="str">
        <x:f>IF($B37="","",IF(ISNUMBER(SEARCH("-USER-",$B37)),"",IFERROR(INDEX($CH$2:$CH$57,MATCH(ROWS($A$5:A37),$CK$2:$CK$57,0)),"")))</x:f>
      </x:c>
      <x:c r="D37" s="229" t="str">
        <x:f t="shared" si="16"/>
      </x:c>
      <x:c r="E37" s="19" t="str">
        <x:f t="shared" ref="E37:E60" si="18">IF($D37&lt;&gt;"Relevant","",IF(ISNUMBER(SEARCH("-USER-",$B37)),"",IFERROR(INDEX($BC$2:$BC$43,MATCH($B37,$BB$2:$BB$43,0)),"")))</x:f>
      </x:c>
      <x:c r="F37" s="230"/>
      <x:c r="G37" s="230"/>
      <x:c r="AY37" t="str">
        <x:f>IF(AND('3. Scope &amp; Lens'!$D$5="Company / private sector",$D37="Relevant",$B37&lt;&gt;"",$C37&lt;&gt;""),COUNT($AY$4:AY36)+1,"")</x:f>
      </x:c>
      <x:c r="BA37" t="s">
        <x:v>824</x:v>
      </x:c>
      <x:c r="BB37" t="s">
        <x:v>825</x:v>
      </x:c>
      <x:c r="BC37" t="s">
        <x:v>826</x:v>
      </x:c>
      <x:c r="BD37" t="s">
        <x:v>827</x:v>
      </x:c>
      <x:c r="BE37" t="s">
        <x:v>828</x:v>
      </x:c>
      <x:c r="BF37" t="s">
        <x:v>615</x:v>
      </x:c>
      <x:c r="BG37" t="s">
        <x:v>829</x:v>
      </x:c>
      <x:c r="BH37" t="s">
        <x:v>805</x:v>
      </x:c>
      <x:c r="BI37" t="str">
        <x:f t="shared" si="17"/>
      </x:c>
      <x:c r="BJ37" t="str">
        <x:f t="shared" ref="BJ37:BJ60" si="19">IF($B37="","",IFERROR(IF(INDEX($CM$2:$CV$43,MATCH($B37,$BB$2:$BB$43,0),1)="","",IF($F37="",INDEX($CM$2:$CV$43,MATCH($B37,$BB$2:$BB$43,0),1),IF(ISNUMBER(SEARCH(INDEX($CM$2:$CV$43,MATCH($B37,$BB$2:$BB$43,0),1),$F37)),"",INDEX($CM$2:$CV$43,MATCH($B37,$BB$2:$BB$43,0),1)&amp;CHAR(10)&amp;$F37))),""))</x:f>
      </x:c>
      <x:c r="BK37" t="str">
        <x:f t="shared" ref="BK37:BK60" si="20">IF($B37="","",IFERROR(IF(INDEX($CM$2:$CV$43,MATCH($B37,$BB$2:$BB$43,0),2)="","",IF($F37="",INDEX($CM$2:$CV$43,MATCH($B37,$BB$2:$BB$43,0),2),IF(ISNUMBER(SEARCH(INDEX($CM$2:$CV$43,MATCH($B37,$BB$2:$BB$43,0),2),$F37)),"",INDEX($CM$2:$CV$43,MATCH($B37,$BB$2:$BB$43,0),2)&amp;CHAR(10)&amp;$F37))),""))</x:f>
      </x:c>
      <x:c r="BL37" t="str">
        <x:f t="shared" ref="BL37:BL60" si="21">IF($B37="","",IFERROR(IF(INDEX($CM$2:$CV$43,MATCH($B37,$BB$2:$BB$43,0),3)="","",IF($F37="",INDEX($CM$2:$CV$43,MATCH($B37,$BB$2:$BB$43,0),3),IF(ISNUMBER(SEARCH(INDEX($CM$2:$CV$43,MATCH($B37,$BB$2:$BB$43,0),3),$F37)),"",INDEX($CM$2:$CV$43,MATCH($B37,$BB$2:$BB$43,0),3)&amp;CHAR(10)&amp;$F37))),""))</x:f>
      </x:c>
      <x:c r="BM37" t="str">
        <x:f t="shared" ref="BM37:BM60" si="22">IF($B37="","",IFERROR(IF(INDEX($CM$2:$CV$43,MATCH($B37,$BB$2:$BB$43,0),4)="","",IF($F37="",INDEX($CM$2:$CV$43,MATCH($B37,$BB$2:$BB$43,0),4),IF(ISNUMBER(SEARCH(INDEX($CM$2:$CV$43,MATCH($B37,$BB$2:$BB$43,0),4),$F37)),"",INDEX($CM$2:$CV$43,MATCH($B37,$BB$2:$BB$43,0),4)&amp;CHAR(10)&amp;$F37))),""))</x:f>
      </x:c>
      <x:c r="BN37" t="str">
        <x:f t="shared" ref="BN37:BN60" si="23">IF($B37="","",IFERROR(IF(INDEX($CM$2:$CV$43,MATCH($B37,$BB$2:$BB$43,0),5)="","",IF($F37="",INDEX($CM$2:$CV$43,MATCH($B37,$BB$2:$BB$43,0),5),IF(ISNUMBER(SEARCH(INDEX($CM$2:$CV$43,MATCH($B37,$BB$2:$BB$43,0),5),$F37)),"",INDEX($CM$2:$CV$43,MATCH($B37,$BB$2:$BB$43,0),5)&amp;CHAR(10)&amp;$F37))),""))</x:f>
      </x:c>
      <x:c r="BO37" t="str">
        <x:f t="shared" ref="BO37:BO60" si="24">IF($B37="","",IFERROR(IF(INDEX($CM$2:$CV$43,MATCH($B37,$BB$2:$BB$43,0),6)="","",IF($F37="",INDEX($CM$2:$CV$43,MATCH($B37,$BB$2:$BB$43,0),6),IF(ISNUMBER(SEARCH(INDEX($CM$2:$CV$43,MATCH($B37,$BB$2:$BB$43,0),6),$F37)),"",INDEX($CM$2:$CV$43,MATCH($B37,$BB$2:$BB$43,0),6)&amp;CHAR(10)&amp;$F37))),""))</x:f>
      </x:c>
      <x:c r="BP37" t="str">
        <x:f t="shared" ref="BP37:BP60" si="25">IF($B37="","",IFERROR(IF(INDEX($CM$2:$CV$43,MATCH($B37,$BB$2:$BB$43,0),7)="","",IF($F37="",INDEX($CM$2:$CV$43,MATCH($B37,$BB$2:$BB$43,0),7),IF(ISNUMBER(SEARCH(INDEX($CM$2:$CV$43,MATCH($B37,$BB$2:$BB$43,0),7),$F37)),"",INDEX($CM$2:$CV$43,MATCH($B37,$BB$2:$BB$43,0),7)&amp;CHAR(10)&amp;$F37))),""))</x:f>
      </x:c>
      <x:c r="BQ37" t="str">
        <x:f t="shared" ref="BQ37:BQ60" si="26">IF($B37="","",IFERROR(IF(INDEX($CM$2:$CV$43,MATCH($B37,$BB$2:$BB$43,0),8)="","",IF($F37="",INDEX($CM$2:$CV$43,MATCH($B37,$BB$2:$BB$43,0),8),IF(ISNUMBER(SEARCH(INDEX($CM$2:$CV$43,MATCH($B37,$BB$2:$BB$43,0),8),$F37)),"",INDEX($CM$2:$CV$43,MATCH($B37,$BB$2:$BB$43,0),8)&amp;CHAR(10)&amp;$F37))),""))</x:f>
      </x:c>
      <x:c r="BR37" t="str">
        <x:f t="shared" ref="BR37:BR60" si="27">IF($B37="","",IFERROR(IF(INDEX($CM$2:$CV$43,MATCH($B37,$BB$2:$BB$43,0),9)="","",IF($F37="",INDEX($CM$2:$CV$43,MATCH($B37,$BB$2:$BB$43,0),9),IF(ISNUMBER(SEARCH(INDEX($CM$2:$CV$43,MATCH($B37,$BB$2:$BB$43,0),9),$F37)),"",INDEX($CM$2:$CV$43,MATCH($B37,$BB$2:$BB$43,0),9)&amp;CHAR(10)&amp;$F37))),""))</x:f>
      </x:c>
      <x:c r="BS37" t="str">
        <x:f t="shared" ref="BS37:BS60" si="28">IF($B37="","",IFERROR(IF(INDEX($CM$2:$CV$43,MATCH($B37,$BB$2:$BB$43,0),10)="","",IF($F37="",INDEX($CM$2:$CV$43,MATCH($B37,$BB$2:$BB$43,0),10),IF(ISNUMBER(SEARCH(INDEX($CM$2:$CV$43,MATCH($B37,$BB$2:$BB$43,0),10),$F37)),"",INDEX($CM$2:$CV$43,MATCH($B37,$BB$2:$BB$43,0),10)&amp;CHAR(10)&amp;$F37))),""))</x:f>
      </x:c>
      <x:c r="BT37" t="s">
        <x:v>830</x:v>
      </x:c>
      <x:c r="BU37" t="s">
        <x:v>831</x:v>
      </x:c>
      <x:c r="BV37" t="s">
        <x:v>832</x:v>
      </x:c>
      <x:c r="BW37" t="s">
        <x:v>833</x:v>
      </x:c>
      <x:c r="BX37" t="s">
        <x:v>834</x:v>
      </x:c>
      <x:c r="BY37" t="s">
        <x:v>835</x:v>
      </x:c>
      <x:c r="BZ37" t="s">
        <x:v>836</x:v>
      </x:c>
      <x:c r="CE37" s="4">
        <x:v>5</x:v>
      </x:c>
      <x:c r="CF37" s="4" t="s">
        <x:v>86</x:v>
      </x:c>
      <x:c r="CG37" s="4" t="s">
        <x:v>654</x:v>
      </x:c>
      <x:c r="CH37" s="4" t="s">
        <x:v>837</x:v>
      </x:c>
      <x:c r="CI37" s="4" t="s">
        <x:v>141</x:v>
      </x:c>
      <x:c r="CJ37" s="4" t="str">
        <x:f>IF(AND('3. Scope &amp; Lens'!$D$5="Company / private sector",INDEX('3. Scope &amp; Lens'!$F$16:$F$22,$CE37)="Yes",INDEX('3. Scope &amp; Lens'!$G$16:$G$22,$CE37)&lt;&gt;""),"Yes","")</x:f>
      </x:c>
      <x:c r="CK37" s="4" t="str">
        <x:f>IF($CJ37="Yes",COUNTIF($CJ$2:CJ37,"Yes"),"")</x:f>
      </x:c>
      <x:c r="CL37" s="4" t="str">
        <x:f>$CF37&amp;IF(INDEX('3. Scope &amp; Lens'!$G$16:$G$22,$CE37)="",""," — "&amp;INDEX('3. Scope &amp; Lens'!$G$16:$G$22,$CE37))</x:f>
        <x:v>Project Execution</x:v>
      </x:c>
      <x:c r="CM37" s="4" t="s">
        <x:v>838</x:v>
      </x:c>
      <x:c r="CN37" s="4" t="s">
        <x:v>839</x:v>
      </x:c>
      <x:c r="CO37" s="4" t="s">
        <x:v>840</x:v>
      </x:c>
      <x:c r="CP37" s="4" t="s">
        <x:v>841</x:v>
      </x:c>
      <x:c r="CQ37" s="4" t="s">
        <x:v>842</x:v>
      </x:c>
      <x:c r="CR37" s="4" t="s">
        <x:v>843</x:v>
      </x:c>
      <x:c r="CS37" s="4" t="s">
        <x:v>844</x:v>
      </x:c>
      <x:c r="CT37" s="4"/>
      <x:c r="CU37" s="4"/>
      <x:c r="CV37" s="4"/>
    </x:row>
    <x:row r="38" ht="42" customHeight="1">
      <x:c r="A38" s="6" t="str">
        <x:f>IFERROR(INDEX($CL$2:$CL$57,MATCH(ROWS($A$5:A38),$CK$2:$CK$57,0)),"")</x:f>
      </x:c>
      <x:c r="B38" s="5" t="str">
        <x:f>IFERROR(INDEX($CG$2:$CG$57,MATCH(ROWS($A$5:A38),$CK$2:$CK$57,0)),"")</x:f>
      </x:c>
      <x:c r="C38" s="228" t="str">
        <x:f>IF($B38="","",IF(ISNUMBER(SEARCH("-USER-",$B38)),"",IFERROR(INDEX($CH$2:$CH$57,MATCH(ROWS($A$5:A38),$CK$2:$CK$57,0)),"")))</x:f>
      </x:c>
      <x:c r="D38" s="229" t="str">
        <x:f t="shared" si="16"/>
      </x:c>
      <x:c r="E38" s="19" t="str">
        <x:f t="shared" si="18"/>
      </x:c>
      <x:c r="F38" s="230"/>
      <x:c r="G38" s="230"/>
      <x:c r="AY38" t="str">
        <x:f>IF(AND('3. Scope &amp; Lens'!$D$5="Company / private sector",$D38="Relevant",$B38&lt;&gt;"",$C38&lt;&gt;""),COUNT($AY$4:AY37)+1,"")</x:f>
      </x:c>
      <x:c r="BA38" t="s">
        <x:v>845</x:v>
      </x:c>
      <x:c r="BB38" t="s">
        <x:v>846</x:v>
      </x:c>
      <x:c r="BC38" t="s">
        <x:v>847</x:v>
      </x:c>
      <x:c r="BD38" t="s">
        <x:v>848</x:v>
      </x:c>
      <x:c r="BE38" t="s">
        <x:v>849</x:v>
      </x:c>
      <x:c r="BF38" t="s">
        <x:v>850</x:v>
      </x:c>
      <x:c r="BG38" t="s">
        <x:v>851</x:v>
      </x:c>
      <x:c r="BH38" t="s">
        <x:v>852</x:v>
      </x:c>
      <x:c r="BI38" t="str">
        <x:f t="shared" si="17"/>
      </x:c>
      <x:c r="BJ38" t="str">
        <x:f t="shared" si="19"/>
      </x:c>
      <x:c r="BK38" t="str">
        <x:f t="shared" si="20"/>
      </x:c>
      <x:c r="BL38" t="str">
        <x:f t="shared" si="21"/>
      </x:c>
      <x:c r="BM38" t="str">
        <x:f t="shared" si="22"/>
      </x:c>
      <x:c r="BN38" t="str">
        <x:f t="shared" si="23"/>
      </x:c>
      <x:c r="BO38" t="str">
        <x:f t="shared" si="24"/>
      </x:c>
      <x:c r="BP38" t="str">
        <x:f t="shared" si="25"/>
      </x:c>
      <x:c r="BQ38" t="str">
        <x:f t="shared" si="26"/>
      </x:c>
      <x:c r="BR38" t="str">
        <x:f t="shared" si="27"/>
      </x:c>
      <x:c r="BS38" t="str">
        <x:f t="shared" si="28"/>
      </x:c>
      <x:c r="BT38" t="s">
        <x:v>853</x:v>
      </x:c>
      <x:c r="BU38" t="s">
        <x:v>854</x:v>
      </x:c>
      <x:c r="BV38" t="s">
        <x:v>855</x:v>
      </x:c>
      <x:c r="BW38" t="s">
        <x:v>856</x:v>
      </x:c>
      <x:c r="BX38" t="s">
        <x:v>857</x:v>
      </x:c>
      <x:c r="BY38" t="s">
        <x:v>858</x:v>
      </x:c>
      <x:c r="BZ38" t="s">
        <x:v>859</x:v>
      </x:c>
      <x:c r="CA38" t="s">
        <x:v>860</x:v>
      </x:c>
      <x:c r="CB38" t="s">
        <x:v>861</x:v>
      </x:c>
      <x:c r="CE38" s="4">
        <x:v>5</x:v>
      </x:c>
      <x:c r="CF38" s="4" t="s">
        <x:v>86</x:v>
      </x:c>
      <x:c r="CG38" s="4" t="s">
        <x:v>673</x:v>
      </x:c>
      <x:c r="CH38" s="4" t="s">
        <x:v>862</x:v>
      </x:c>
      <x:c r="CI38" s="4" t="s">
        <x:v>141</x:v>
      </x:c>
      <x:c r="CJ38" s="4" t="str">
        <x:f>IF(AND('3. Scope &amp; Lens'!$D$5="Company / private sector",INDEX('3. Scope &amp; Lens'!$F$16:$F$22,$CE38)="Yes",INDEX('3. Scope &amp; Lens'!$G$16:$G$22,$CE38)&lt;&gt;""),"Yes","")</x:f>
      </x:c>
      <x:c r="CK38" s="4" t="str">
        <x:f>IF($CJ38="Yes",COUNTIF($CJ$2:CJ38,"Yes"),"")</x:f>
      </x:c>
      <x:c r="CL38" s="4" t="str">
        <x:f>$CF38&amp;IF(INDEX('3. Scope &amp; Lens'!$G$16:$G$22,$CE38)="",""," — "&amp;INDEX('3. Scope &amp; Lens'!$G$16:$G$22,$CE38))</x:f>
        <x:v>Project Execution</x:v>
      </x:c>
      <x:c r="CM38" s="4" t="s">
        <x:v>863</x:v>
      </x:c>
      <x:c r="CN38" s="4" t="s">
        <x:v>864</x:v>
      </x:c>
      <x:c r="CO38" s="4" t="s">
        <x:v>865</x:v>
      </x:c>
      <x:c r="CP38" s="4" t="s">
        <x:v>866</x:v>
      </x:c>
      <x:c r="CQ38" s="4"/>
      <x:c r="CR38" s="4"/>
      <x:c r="CS38" s="4"/>
      <x:c r="CT38" s="4"/>
      <x:c r="CU38" s="4"/>
      <x:c r="CV38" s="4"/>
    </x:row>
    <x:row r="39" ht="42" customHeight="1">
      <x:c r="A39" s="6" t="str">
        <x:f>IFERROR(INDEX($CL$2:$CL$57,MATCH(ROWS($A$5:A39),$CK$2:$CK$57,0)),"")</x:f>
      </x:c>
      <x:c r="B39" s="5" t="str">
        <x:f>IFERROR(INDEX($CG$2:$CG$57,MATCH(ROWS($A$5:A39),$CK$2:$CK$57,0)),"")</x:f>
      </x:c>
      <x:c r="C39" s="228" t="str">
        <x:f>IF($B39="","",IF(ISNUMBER(SEARCH("-USER-",$B39)),"",IFERROR(INDEX($CH$2:$CH$57,MATCH(ROWS($A$5:A39),$CK$2:$CK$57,0)),"")))</x:f>
      </x:c>
      <x:c r="D39" s="229" t="str">
        <x:f t="shared" si="16"/>
      </x:c>
      <x:c r="E39" s="19" t="str">
        <x:f t="shared" si="18"/>
      </x:c>
      <x:c r="F39" s="230"/>
      <x:c r="G39" s="230"/>
      <x:c r="AY39" t="str">
        <x:f>IF(AND('3. Scope &amp; Lens'!$D$5="Company / private sector",$D39="Relevant",$B39&lt;&gt;"",$C39&lt;&gt;""),COUNT($AY$4:AY38)+1,"")</x:f>
      </x:c>
      <x:c r="BA39" t="s">
        <x:v>867</x:v>
      </x:c>
      <x:c r="BB39" t="s">
        <x:v>868</x:v>
      </x:c>
      <x:c r="BC39" t="s">
        <x:v>869</x:v>
      </x:c>
      <x:c r="BD39" t="s">
        <x:v>870</x:v>
      </x:c>
      <x:c r="BE39" t="s">
        <x:v>871</x:v>
      </x:c>
      <x:c r="BF39" t="s">
        <x:v>872</x:v>
      </x:c>
      <x:c r="BG39" t="s">
        <x:v>873</x:v>
      </x:c>
      <x:c r="BH39" t="s">
        <x:v>874</x:v>
      </x:c>
      <x:c r="BI39" t="str">
        <x:f t="shared" si="17"/>
      </x:c>
      <x:c r="BJ39" t="str">
        <x:f t="shared" si="19"/>
      </x:c>
      <x:c r="BK39" t="str">
        <x:f t="shared" si="20"/>
      </x:c>
      <x:c r="BL39" t="str">
        <x:f t="shared" si="21"/>
      </x:c>
      <x:c r="BM39" t="str">
        <x:f t="shared" si="22"/>
      </x:c>
      <x:c r="BN39" t="str">
        <x:f t="shared" si="23"/>
      </x:c>
      <x:c r="BO39" t="str">
        <x:f t="shared" si="24"/>
      </x:c>
      <x:c r="BP39" t="str">
        <x:f t="shared" si="25"/>
      </x:c>
      <x:c r="BQ39" t="str">
        <x:f t="shared" si="26"/>
      </x:c>
      <x:c r="BR39" t="str">
        <x:f t="shared" si="27"/>
      </x:c>
      <x:c r="BS39" t="str">
        <x:f t="shared" si="28"/>
      </x:c>
      <x:c r="BT39" t="s">
        <x:v>875</x:v>
      </x:c>
      <x:c r="BU39" t="s">
        <x:v>876</x:v>
      </x:c>
      <x:c r="BV39" t="s">
        <x:v>877</x:v>
      </x:c>
      <x:c r="BW39" t="s">
        <x:v>878</x:v>
      </x:c>
      <x:c r="BX39" t="s">
        <x:v>879</x:v>
      </x:c>
      <x:c r="BY39" t="s">
        <x:v>880</x:v>
      </x:c>
      <x:c r="BZ39" t="s">
        <x:v>881</x:v>
      </x:c>
      <x:c r="CE39" s="4">
        <x:v>5</x:v>
      </x:c>
      <x:c r="CF39" s="4" t="s">
        <x:v>86</x:v>
      </x:c>
      <x:c r="CG39" s="4" t="s">
        <x:v>698</x:v>
      </x:c>
      <x:c r="CH39" s="4" t="s">
        <x:v>882</x:v>
      </x:c>
      <x:c r="CI39" s="4" t="s">
        <x:v>141</x:v>
      </x:c>
      <x:c r="CJ39" s="4" t="str">
        <x:f>IF(AND('3. Scope &amp; Lens'!$D$5="Company / private sector",INDEX('3. Scope &amp; Lens'!$F$16:$F$22,$CE39)="Yes",INDEX('3. Scope &amp; Lens'!$G$16:$G$22,$CE39)&lt;&gt;""),"Yes","")</x:f>
      </x:c>
      <x:c r="CK39" s="4" t="str">
        <x:f>IF($CJ39="Yes",COUNTIF($CJ$2:CJ39,"Yes"),"")</x:f>
      </x:c>
      <x:c r="CL39" s="4" t="str">
        <x:f>$CF39&amp;IF(INDEX('3. Scope &amp; Lens'!$G$16:$G$22,$CE39)="",""," — "&amp;INDEX('3. Scope &amp; Lens'!$G$16:$G$22,$CE39))</x:f>
        <x:v>Project Execution</x:v>
      </x:c>
      <x:c r="CM39" s="4" t="s">
        <x:v>883</x:v>
      </x:c>
      <x:c r="CN39" s="4" t="s">
        <x:v>884</x:v>
      </x:c>
      <x:c r="CO39" s="4" t="s">
        <x:v>885</x:v>
      </x:c>
      <x:c r="CP39" s="4" t="s">
        <x:v>886</x:v>
      </x:c>
      <x:c r="CQ39" s="4" t="s">
        <x:v>887</x:v>
      </x:c>
      <x:c r="CR39" s="4"/>
      <x:c r="CS39" s="4"/>
      <x:c r="CT39" s="4"/>
      <x:c r="CU39" s="4"/>
      <x:c r="CV39" s="4"/>
    </x:row>
    <x:row r="40" ht="42" customHeight="1">
      <x:c r="A40" s="6" t="str">
        <x:f>IFERROR(INDEX($CL$2:$CL$57,MATCH(ROWS($A$5:A40),$CK$2:$CK$57,0)),"")</x:f>
      </x:c>
      <x:c r="B40" s="5" t="str">
        <x:f>IFERROR(INDEX($CG$2:$CG$57,MATCH(ROWS($A$5:A40),$CK$2:$CK$57,0)),"")</x:f>
      </x:c>
      <x:c r="C40" s="228" t="str">
        <x:f>IF($B40="","",IF(ISNUMBER(SEARCH("-USER-",$B40)),"",IFERROR(INDEX($CH$2:$CH$57,MATCH(ROWS($A$5:A40),$CK$2:$CK$57,0)),"")))</x:f>
      </x:c>
      <x:c r="D40" s="229" t="str">
        <x:f t="shared" si="16"/>
      </x:c>
      <x:c r="E40" s="19" t="str">
        <x:f t="shared" si="18"/>
      </x:c>
      <x:c r="F40" s="230"/>
      <x:c r="G40" s="230"/>
      <x:c r="AY40" t="str">
        <x:f>IF(AND('3. Scope &amp; Lens'!$D$5="Company / private sector",$D40="Relevant",$B40&lt;&gt;"",$C40&lt;&gt;""),COUNT($AY$4:AY39)+1,"")</x:f>
      </x:c>
      <x:c r="BA40" t="s">
        <x:v>888</x:v>
      </x:c>
      <x:c r="BB40" t="s">
        <x:v>889</x:v>
      </x:c>
      <x:c r="BC40" t="s">
        <x:v>890</x:v>
      </x:c>
      <x:c r="BD40" t="s">
        <x:v>891</x:v>
      </x:c>
      <x:c r="BE40" t="s">
        <x:v>892</x:v>
      </x:c>
      <x:c r="BF40" t="s">
        <x:v>221</x:v>
      </x:c>
      <x:c r="BG40" t="s">
        <x:v>893</x:v>
      </x:c>
      <x:c r="BH40" t="s">
        <x:v>894</x:v>
      </x:c>
      <x:c r="BI40" t="str">
        <x:f t="shared" si="17"/>
      </x:c>
      <x:c r="BJ40" t="str">
        <x:f t="shared" si="19"/>
      </x:c>
      <x:c r="BK40" t="str">
        <x:f t="shared" si="20"/>
      </x:c>
      <x:c r="BL40" t="str">
        <x:f t="shared" si="21"/>
      </x:c>
      <x:c r="BM40" t="str">
        <x:f t="shared" si="22"/>
      </x:c>
      <x:c r="BN40" t="str">
        <x:f t="shared" si="23"/>
      </x:c>
      <x:c r="BO40" t="str">
        <x:f t="shared" si="24"/>
      </x:c>
      <x:c r="BP40" t="str">
        <x:f t="shared" si="25"/>
      </x:c>
      <x:c r="BQ40" t="str">
        <x:f t="shared" si="26"/>
      </x:c>
      <x:c r="BR40" t="str">
        <x:f t="shared" si="27"/>
      </x:c>
      <x:c r="BS40" t="str">
        <x:f t="shared" si="28"/>
      </x:c>
      <x:c r="BT40" t="s">
        <x:v>895</x:v>
      </x:c>
      <x:c r="BU40" t="s">
        <x:v>896</x:v>
      </x:c>
      <x:c r="BV40" t="s">
        <x:v>897</x:v>
      </x:c>
      <x:c r="BW40" t="s">
        <x:v>898</x:v>
      </x:c>
      <x:c r="BX40" t="s">
        <x:v>899</x:v>
      </x:c>
      <x:c r="BY40" t="s">
        <x:v>900</x:v>
      </x:c>
      <x:c r="CE40" s="4">
        <x:v>5</x:v>
      </x:c>
      <x:c r="CF40" s="4" t="s">
        <x:v>86</x:v>
      </x:c>
      <x:c r="CG40" s="4" t="s">
        <x:v>719</x:v>
      </x:c>
      <x:c r="CH40" s="4" t="s">
        <x:v>901</x:v>
      </x:c>
      <x:c r="CI40" s="4" t="s">
        <x:v>141</x:v>
      </x:c>
      <x:c r="CJ40" s="4" t="str">
        <x:f>IF(AND('3. Scope &amp; Lens'!$D$5="Company / private sector",INDEX('3. Scope &amp; Lens'!$F$16:$F$22,$CE40)="Yes",INDEX('3. Scope &amp; Lens'!$G$16:$G$22,$CE40)&lt;&gt;""),"Yes","")</x:f>
      </x:c>
      <x:c r="CK40" s="4" t="str">
        <x:f>IF($CJ40="Yes",COUNTIF($CJ$2:CJ40,"Yes"),"")</x:f>
      </x:c>
      <x:c r="CL40" s="4" t="str">
        <x:f>$CF40&amp;IF(INDEX('3. Scope &amp; Lens'!$G$16:$G$22,$CE40)="",""," — "&amp;INDEX('3. Scope &amp; Lens'!$G$16:$G$22,$CE40))</x:f>
        <x:v>Project Execution</x:v>
      </x:c>
      <x:c r="CM40" s="4" t="s">
        <x:v>902</x:v>
      </x:c>
      <x:c r="CN40" s="4" t="s">
        <x:v>903</x:v>
      </x:c>
      <x:c r="CO40" s="4" t="s">
        <x:v>904</x:v>
      </x:c>
      <x:c r="CP40" s="4" t="s">
        <x:v>905</x:v>
      </x:c>
      <x:c r="CQ40" s="4" t="s">
        <x:v>906</x:v>
      </x:c>
      <x:c r="CR40" s="4"/>
      <x:c r="CS40" s="4"/>
      <x:c r="CT40" s="4"/>
      <x:c r="CU40" s="4"/>
      <x:c r="CV40" s="4"/>
    </x:row>
    <x:row r="41" ht="42" customHeight="1">
      <x:c r="A41" s="6" t="str">
        <x:f>IFERROR(INDEX($CL$2:$CL$57,MATCH(ROWS($A$5:A41),$CK$2:$CK$57,0)),"")</x:f>
      </x:c>
      <x:c r="B41" s="5" t="str">
        <x:f>IFERROR(INDEX($CG$2:$CG$57,MATCH(ROWS($A$5:A41),$CK$2:$CK$57,0)),"")</x:f>
      </x:c>
      <x:c r="C41" s="228" t="str">
        <x:f>IF($B41="","",IF(ISNUMBER(SEARCH("-USER-",$B41)),"",IFERROR(INDEX($CH$2:$CH$57,MATCH(ROWS($A$5:A41),$CK$2:$CK$57,0)),"")))</x:f>
      </x:c>
      <x:c r="D41" s="229" t="str">
        <x:f t="shared" si="16"/>
      </x:c>
      <x:c r="E41" s="19" t="str">
        <x:f t="shared" si="18"/>
      </x:c>
      <x:c r="F41" s="230"/>
      <x:c r="G41" s="230"/>
      <x:c r="AY41" t="str">
        <x:f>IF(AND('3. Scope &amp; Lens'!$D$5="Company / private sector",$D41="Relevant",$B41&lt;&gt;"",$C41&lt;&gt;""),COUNT($AY$4:AY40)+1,"")</x:f>
      </x:c>
      <x:c r="BA41" t="s">
        <x:v>907</x:v>
      </x:c>
      <x:c r="BB41" t="s">
        <x:v>908</x:v>
      </x:c>
      <x:c r="BC41" t="s">
        <x:v>909</x:v>
      </x:c>
      <x:c r="BD41" t="s">
        <x:v>910</x:v>
      </x:c>
      <x:c r="BE41" t="s">
        <x:v>911</x:v>
      </x:c>
      <x:c r="BF41" t="s">
        <x:v>334</x:v>
      </x:c>
      <x:c r="BG41" t="s">
        <x:v>912</x:v>
      </x:c>
      <x:c r="BH41" t="s">
        <x:v>913</x:v>
      </x:c>
      <x:c r="BI41" t="str">
        <x:f t="shared" si="17"/>
      </x:c>
      <x:c r="BJ41" t="str">
        <x:f t="shared" si="19"/>
      </x:c>
      <x:c r="BK41" t="str">
        <x:f t="shared" si="20"/>
      </x:c>
      <x:c r="BL41" t="str">
        <x:f t="shared" si="21"/>
      </x:c>
      <x:c r="BM41" t="str">
        <x:f t="shared" si="22"/>
      </x:c>
      <x:c r="BN41" t="str">
        <x:f t="shared" si="23"/>
      </x:c>
      <x:c r="BO41" t="str">
        <x:f t="shared" si="24"/>
      </x:c>
      <x:c r="BP41" t="str">
        <x:f t="shared" si="25"/>
      </x:c>
      <x:c r="BQ41" t="str">
        <x:f t="shared" si="26"/>
      </x:c>
      <x:c r="BR41" t="str">
        <x:f t="shared" si="27"/>
      </x:c>
      <x:c r="BS41" t="str">
        <x:f t="shared" si="28"/>
      </x:c>
      <x:c r="BT41" t="s">
        <x:v>914</x:v>
      </x:c>
      <x:c r="BU41" t="s">
        <x:v>915</x:v>
      </x:c>
      <x:c r="BV41" t="s">
        <x:v>916</x:v>
      </x:c>
      <x:c r="BW41" t="s">
        <x:v>917</x:v>
      </x:c>
      <x:c r="BX41" t="s">
        <x:v>918</x:v>
      </x:c>
      <x:c r="BY41" t="s">
        <x:v>919</x:v>
      </x:c>
      <x:c r="BZ41" t="s">
        <x:v>920</x:v>
      </x:c>
      <x:c r="CA41" t="s">
        <x:v>921</x:v>
      </x:c>
      <x:c r="CB41" t="s">
        <x:v>922</x:v>
      </x:c>
      <x:c r="CE41" s="4">
        <x:v>5</x:v>
      </x:c>
      <x:c r="CF41" s="4" t="s">
        <x:v>86</x:v>
      </x:c>
      <x:c r="CG41" s="4" t="s">
        <x:v>740</x:v>
      </x:c>
      <x:c r="CH41" s="4" t="s">
        <x:v>923</x:v>
      </x:c>
      <x:c r="CI41" s="4" t="s">
        <x:v>141</x:v>
      </x:c>
      <x:c r="CJ41" s="4" t="str">
        <x:f>IF(AND('3. Scope &amp; Lens'!$D$5="Company / private sector",INDEX('3. Scope &amp; Lens'!$F$16:$F$22,$CE41)="Yes",INDEX('3. Scope &amp; Lens'!$G$16:$G$22,$CE41)&lt;&gt;""),"Yes","")</x:f>
      </x:c>
      <x:c r="CK41" s="4" t="str">
        <x:f>IF($CJ41="Yes",COUNTIF($CJ$2:CJ41,"Yes"),"")</x:f>
      </x:c>
      <x:c r="CL41" s="4" t="str">
        <x:f>$CF41&amp;IF(INDEX('3. Scope &amp; Lens'!$G$16:$G$22,$CE41)="",""," — "&amp;INDEX('3. Scope &amp; Lens'!$G$16:$G$22,$CE41))</x:f>
        <x:v>Project Execution</x:v>
      </x:c>
      <x:c r="CM41" s="4" t="s">
        <x:v>924</x:v>
      </x:c>
      <x:c r="CN41" s="4" t="s">
        <x:v>925</x:v>
      </x:c>
      <x:c r="CO41" s="4" t="s">
        <x:v>926</x:v>
      </x:c>
      <x:c r="CP41" s="4" t="s">
        <x:v>927</x:v>
      </x:c>
      <x:c r="CQ41" s="4" t="s">
        <x:v>928</x:v>
      </x:c>
      <x:c r="CR41" s="4" t="s">
        <x:v>929</x:v>
      </x:c>
      <x:c r="CS41" s="4" t="s">
        <x:v>930</x:v>
      </x:c>
      <x:c r="CT41" s="4" t="s">
        <x:v>931</x:v>
      </x:c>
      <x:c r="CU41" s="4" t="s">
        <x:v>932</x:v>
      </x:c>
      <x:c r="CV41" s="4" t="s">
        <x:v>933</x:v>
      </x:c>
    </x:row>
    <x:row r="42" ht="42" customHeight="1">
      <x:c r="A42" s="6" t="str">
        <x:f>IFERROR(INDEX($CL$2:$CL$57,MATCH(ROWS($A$5:A42),$CK$2:$CK$57,0)),"")</x:f>
      </x:c>
      <x:c r="B42" s="5" t="str">
        <x:f>IFERROR(INDEX($CG$2:$CG$57,MATCH(ROWS($A$5:A42),$CK$2:$CK$57,0)),"")</x:f>
      </x:c>
      <x:c r="C42" s="228" t="str">
        <x:f>IF($B42="","",IF(ISNUMBER(SEARCH("-USER-",$B42)),"",IFERROR(INDEX($CH$2:$CH$57,MATCH(ROWS($A$5:A42),$CK$2:$CK$57,0)),"")))</x:f>
      </x:c>
      <x:c r="D42" s="229"/>
      <x:c r="E42" s="19" t="str">
        <x:f t="shared" si="18"/>
      </x:c>
      <x:c r="F42" s="230"/>
      <x:c r="G42" s="230"/>
      <x:c r="AY42" t="str">
        <x:f>IF(AND('3. Scope &amp; Lens'!$D$5="Company / private sector",$D42="Relevant",$B42&lt;&gt;"",$C42&lt;&gt;""),COUNT($AY$4:AY41)+1,"")</x:f>
      </x:c>
      <x:c r="BA42" t="s">
        <x:v>934</x:v>
      </x:c>
      <x:c r="BB42" t="s">
        <x:v>935</x:v>
      </x:c>
      <x:c r="BC42" t="s">
        <x:v>936</x:v>
      </x:c>
      <x:c r="BD42" t="s">
        <x:v>937</x:v>
      </x:c>
      <x:c r="BE42" t="s">
        <x:v>938</x:v>
      </x:c>
      <x:c r="BF42" t="s">
        <x:v>939</x:v>
      </x:c>
      <x:c r="BG42" t="s">
        <x:v>597</x:v>
      </x:c>
      <x:c r="BH42" t="s">
        <x:v>940</x:v>
      </x:c>
      <x:c r="BI42" t="str">
        <x:f>IF($F42="","",$F42)</x:f>
      </x:c>
      <x:c r="BJ42" t="str">
        <x:f t="shared" si="19"/>
      </x:c>
      <x:c r="BK42" t="str">
        <x:f t="shared" si="20"/>
      </x:c>
      <x:c r="BL42" t="str">
        <x:f t="shared" si="21"/>
      </x:c>
      <x:c r="BM42" t="str">
        <x:f t="shared" si="22"/>
      </x:c>
      <x:c r="BN42" t="str">
        <x:f t="shared" si="23"/>
      </x:c>
      <x:c r="BO42" t="str">
        <x:f t="shared" si="24"/>
      </x:c>
      <x:c r="BP42" t="str">
        <x:f t="shared" si="25"/>
      </x:c>
      <x:c r="BQ42" t="str">
        <x:f t="shared" si="26"/>
      </x:c>
      <x:c r="BR42" t="str">
        <x:f t="shared" si="27"/>
      </x:c>
      <x:c r="BS42" t="str">
        <x:f t="shared" si="28"/>
      </x:c>
      <x:c r="BT42" t="s">
        <x:v>914</x:v>
      </x:c>
      <x:c r="BU42" t="s">
        <x:v>941</x:v>
      </x:c>
      <x:c r="BV42" t="s">
        <x:v>942</x:v>
      </x:c>
      <x:c r="BW42" t="s">
        <x:v>943</x:v>
      </x:c>
      <x:c r="BX42" t="s">
        <x:v>944</x:v>
      </x:c>
      <x:c r="CE42" s="4">
        <x:v>5</x:v>
      </x:c>
      <x:c r="CF42" s="4" t="s">
        <x:v>86</x:v>
      </x:c>
      <x:c r="CG42" s="4" t="s">
        <x:v>761</x:v>
      </x:c>
      <x:c r="CH42" s="4" t="s">
        <x:v>945</x:v>
      </x:c>
      <x:c r="CI42" s="4" t="s">
        <x:v>141</x:v>
      </x:c>
      <x:c r="CJ42" s="4" t="str">
        <x:f>IF(AND('3. Scope &amp; Lens'!$D$5="Company / private sector",INDEX('3. Scope &amp; Lens'!$F$16:$F$22,$CE42)="Yes",INDEX('3. Scope &amp; Lens'!$G$16:$G$22,$CE42)&lt;&gt;""),"Yes","")</x:f>
      </x:c>
      <x:c r="CK42" s="4" t="str">
        <x:f>IF($CJ42="Yes",COUNTIF($CJ$2:CJ42,"Yes"),"")</x:f>
      </x:c>
      <x:c r="CL42" s="4" t="str">
        <x:f>$CF42&amp;IF(INDEX('3. Scope &amp; Lens'!$G$16:$G$22,$CE42)="",""," — "&amp;INDEX('3. Scope &amp; Lens'!$G$16:$G$22,$CE42))</x:f>
        <x:v>Project Execution</x:v>
      </x:c>
      <x:c r="CM42" s="4" t="s">
        <x:v>946</x:v>
      </x:c>
      <x:c r="CN42" s="4" t="s">
        <x:v>947</x:v>
      </x:c>
      <x:c r="CO42" s="4" t="s">
        <x:v>948</x:v>
      </x:c>
      <x:c r="CP42" s="4" t="s">
        <x:v>949</x:v>
      </x:c>
      <x:c r="CQ42" s="4" t="s">
        <x:v>950</x:v>
      </x:c>
      <x:c r="CR42" s="4"/>
      <x:c r="CS42" s="4"/>
      <x:c r="CT42" s="4"/>
      <x:c r="CU42" s="4"/>
      <x:c r="CV42" s="4"/>
    </x:row>
    <x:row r="43" ht="42" customHeight="1">
      <x:c r="A43" s="6" t="str">
        <x:f>IFERROR(INDEX($CL$2:$CL$57,MATCH(ROWS($A$5:A43),$CK$2:$CK$57,0)),"")</x:f>
      </x:c>
      <x:c r="B43" s="5" t="str">
        <x:f>IFERROR(INDEX($CG$2:$CG$57,MATCH(ROWS($A$5:A43),$CK$2:$CK$57,0)),"")</x:f>
      </x:c>
      <x:c r="C43" s="228" t="str">
        <x:f>IF($B43="","",IF(ISNUMBER(SEARCH("-USER-",$B43)),"",IFERROR(INDEX($CH$2:$CH$57,MATCH(ROWS($A$5:A43),$CK$2:$CK$57,0)),"")))</x:f>
      </x:c>
      <x:c r="D43" s="229"/>
      <x:c r="E43" s="19" t="str">
        <x:f t="shared" si="18"/>
      </x:c>
      <x:c r="F43" s="230"/>
      <x:c r="G43" s="230"/>
      <x:c r="AY43" t="str">
        <x:f>IF(AND('3. Scope &amp; Lens'!$D$5="Company / private sector",$D43="Relevant",$B43&lt;&gt;"",$C43&lt;&gt;""),COUNT($AY$4:AY42)+1,"")</x:f>
      </x:c>
      <x:c r="BA43" t="s">
        <x:v>951</x:v>
      </x:c>
      <x:c r="BB43" t="s">
        <x:v>952</x:v>
      </x:c>
      <x:c r="BC43" t="s">
        <x:v>953</x:v>
      </x:c>
      <x:c r="BD43" t="s">
        <x:v>954</x:v>
      </x:c>
      <x:c r="BE43" t="s">
        <x:v>955</x:v>
      </x:c>
      <x:c r="BF43" t="s">
        <x:v>956</x:v>
      </x:c>
      <x:c r="BG43" t="s">
        <x:v>597</x:v>
      </x:c>
      <x:c r="BH43" t="s">
        <x:v>957</x:v>
      </x:c>
      <x:c r="BI43" t="str">
        <x:f>IF($F43="","",$F43)</x:f>
      </x:c>
      <x:c r="BJ43" t="str">
        <x:f t="shared" si="19"/>
      </x:c>
      <x:c r="BK43" t="str">
        <x:f t="shared" si="20"/>
      </x:c>
      <x:c r="BL43" t="str">
        <x:f t="shared" si="21"/>
      </x:c>
      <x:c r="BM43" t="str">
        <x:f t="shared" si="22"/>
      </x:c>
      <x:c r="BN43" t="str">
        <x:f t="shared" si="23"/>
      </x:c>
      <x:c r="BO43" t="str">
        <x:f t="shared" si="24"/>
      </x:c>
      <x:c r="BP43" t="str">
        <x:f t="shared" si="25"/>
      </x:c>
      <x:c r="BQ43" t="str">
        <x:f t="shared" si="26"/>
      </x:c>
      <x:c r="BR43" t="str">
        <x:f t="shared" si="27"/>
      </x:c>
      <x:c r="BS43" t="str">
        <x:f t="shared" si="28"/>
      </x:c>
      <x:c r="BT43" t="s">
        <x:v>958</x:v>
      </x:c>
      <x:c r="BU43" t="s">
        <x:v>959</x:v>
      </x:c>
      <x:c r="BV43" t="s">
        <x:v>960</x:v>
      </x:c>
      <x:c r="BW43" t="s">
        <x:v>943</x:v>
      </x:c>
      <x:c r="BX43" t="s">
        <x:v>961</x:v>
      </x:c>
      <x:c r="BY43" t="s">
        <x:v>962</x:v>
      </x:c>
      <x:c r="BZ43" t="s">
        <x:v>963</x:v>
      </x:c>
      <x:c r="CE43" s="4">
        <x:v>5</x:v>
      </x:c>
      <x:c r="CF43" s="4" t="s">
        <x:v>86</x:v>
      </x:c>
      <x:c r="CG43" s="4" t="s">
        <x:v>964</x:v>
      </x:c>
      <x:c r="CH43" s="4"/>
      <x:c r="CI43" s="4" t="s">
        <x:v>252</x:v>
      </x:c>
      <x:c r="CJ43" s="4" t="str">
        <x:f>IF(AND('3. Scope &amp; Lens'!$D$5="Company / private sector",INDEX('3. Scope &amp; Lens'!$F$16:$F$22,$CE43)="Yes",INDEX('3. Scope &amp; Lens'!$G$16:$G$22,$CE43)&lt;&gt;""),"Yes","")</x:f>
      </x:c>
      <x:c r="CK43" s="4" t="str">
        <x:f>IF($CJ43="Yes",COUNTIF($CJ$2:CJ43,"Yes"),"")</x:f>
      </x:c>
      <x:c r="CL43" s="4" t="str">
        <x:f>$CF43&amp;IF(INDEX('3. Scope &amp; Lens'!$G$16:$G$22,$CE43)="",""," — "&amp;INDEX('3. Scope &amp; Lens'!$G$16:$G$22,$CE43))</x:f>
        <x:v>Project Execution</x:v>
      </x:c>
      <x:c r="CM43" s="4" t="s">
        <x:v>965</x:v>
      </x:c>
      <x:c r="CN43" s="4" t="s">
        <x:v>966</x:v>
      </x:c>
      <x:c r="CO43" s="4" t="s">
        <x:v>967</x:v>
      </x:c>
      <x:c r="CP43" s="4" t="s">
        <x:v>968</x:v>
      </x:c>
      <x:c r="CQ43" s="4" t="s">
        <x:v>969</x:v>
      </x:c>
      <x:c r="CR43" s="4"/>
      <x:c r="CS43" s="4"/>
      <x:c r="CT43" s="4"/>
      <x:c r="CU43" s="4"/>
      <x:c r="CV43" s="4"/>
    </x:row>
    <x:row r="44" ht="42" customHeight="1">
      <x:c r="A44" s="6" t="str">
        <x:f>IFERROR(INDEX($CL$2:$CL$57,MATCH(ROWS($A$5:A44),$CK$2:$CK$57,0)),"")</x:f>
      </x:c>
      <x:c r="B44" s="5" t="str">
        <x:f>IFERROR(INDEX($CG$2:$CG$57,MATCH(ROWS($A$5:A44),$CK$2:$CK$57,0)),"")</x:f>
      </x:c>
      <x:c r="C44" s="228" t="str">
        <x:f>IF($B44="","",IF(ISNUMBER(SEARCH("-USER-",$B44)),"",IFERROR(INDEX($CH$2:$CH$57,MATCH(ROWS($A$5:A44),$CK$2:$CK$57,0)),"")))</x:f>
      </x:c>
      <x:c r="D44" s="229"/>
      <x:c r="E44" s="19" t="str">
        <x:f t="shared" si="18"/>
      </x:c>
      <x:c r="F44" s="230"/>
      <x:c r="G44" s="230"/>
      <x:c r="AY44" t="str">
        <x:f>IF(AND('3. Scope &amp; Lens'!$D$5="Company / private sector",$D44="Relevant",$B44&lt;&gt;"",$C44&lt;&gt;""),COUNT($AY$4:AY43)+1,"")</x:f>
      </x:c>
      <x:c r="BI44" t="str">
        <x:f>IF($F44="","",$F44)</x:f>
      </x:c>
      <x:c r="BJ44" t="str">
        <x:f t="shared" si="19"/>
      </x:c>
      <x:c r="BK44" t="str">
        <x:f t="shared" si="20"/>
      </x:c>
      <x:c r="BL44" t="str">
        <x:f t="shared" si="21"/>
      </x:c>
      <x:c r="BM44" t="str">
        <x:f t="shared" si="22"/>
      </x:c>
      <x:c r="BN44" t="str">
        <x:f t="shared" si="23"/>
      </x:c>
      <x:c r="BO44" t="str">
        <x:f t="shared" si="24"/>
      </x:c>
      <x:c r="BP44" t="str">
        <x:f t="shared" si="25"/>
      </x:c>
      <x:c r="BQ44" t="str">
        <x:f t="shared" si="26"/>
      </x:c>
      <x:c r="BR44" t="str">
        <x:f t="shared" si="27"/>
      </x:c>
      <x:c r="BS44" t="str">
        <x:f t="shared" si="28"/>
      </x:c>
      <x:c r="CE44" s="4">
        <x:v>5</x:v>
      </x:c>
      <x:c r="CF44" s="4" t="s">
        <x:v>86</x:v>
      </x:c>
      <x:c r="CG44" s="4" t="s">
        <x:v>970</x:v>
      </x:c>
      <x:c r="CH44" s="4"/>
      <x:c r="CI44" s="4" t="s">
        <x:v>252</x:v>
      </x:c>
      <x:c r="CJ44" s="4" t="str">
        <x:f>IF(AND('3. Scope &amp; Lens'!$D$5="Company / private sector",INDEX('3. Scope &amp; Lens'!$F$16:$F$22,$CE44)="Yes",INDEX('3. Scope &amp; Lens'!$G$16:$G$22,$CE44)&lt;&gt;""),"Yes","")</x:f>
      </x:c>
      <x:c r="CK44" s="4" t="str">
        <x:f>IF($CJ44="Yes",COUNTIF($CJ$2:CJ44,"Yes"),"")</x:f>
      </x:c>
      <x:c r="CL44" s="4" t="str">
        <x:f>$CF44&amp;IF(INDEX('3. Scope &amp; Lens'!$G$16:$G$22,$CE44)="",""," — "&amp;INDEX('3. Scope &amp; Lens'!$G$16:$G$22,$CE44))</x:f>
        <x:v>Project Execution</x:v>
      </x:c>
      <x:c r="CM44" s="4"/>
      <x:c r="CN44" s="4"/>
      <x:c r="CO44" s="4"/>
      <x:c r="CP44" s="4"/>
      <x:c r="CQ44" s="4"/>
      <x:c r="CR44" s="4"/>
      <x:c r="CS44" s="4"/>
      <x:c r="CT44" s="4"/>
      <x:c r="CU44" s="4"/>
      <x:c r="CV44" s="4"/>
    </x:row>
    <x:row r="45" ht="42" customHeight="1">
      <x:c r="A45" s="6" t="str">
        <x:f>IFERROR(INDEX($CL$2:$CL$57,MATCH(ROWS($A$5:A45),$CK$2:$CK$57,0)),"")</x:f>
      </x:c>
      <x:c r="B45" s="5" t="str">
        <x:f>IFERROR(INDEX($CG$2:$CG$57,MATCH(ROWS($A$5:A45),$CK$2:$CK$57,0)),"")</x:f>
      </x:c>
      <x:c r="C45" s="228" t="str">
        <x:f>IF($B45="","",IF(ISNUMBER(SEARCH("-USER-",$B45)),"",IFERROR(INDEX($CH$2:$CH$57,MATCH(ROWS($A$5:A45),$CK$2:$CK$57,0)),"")))</x:f>
      </x:c>
      <x:c r="D45" s="229"/>
      <x:c r="E45" s="19" t="str">
        <x:f t="shared" si="18"/>
      </x:c>
      <x:c r="F45" s="230"/>
      <x:c r="G45" s="230"/>
      <x:c r="AY45" t="str">
        <x:f>IF(AND('3. Scope &amp; Lens'!$D$5="Company / private sector",$D45="Relevant",$B45&lt;&gt;"",$C45&lt;&gt;""),COUNT($AY$4:AY44)+1,"")</x:f>
      </x:c>
      <x:c r="BI45" t="str">
        <x:f>IF($F45="","",$F45)</x:f>
      </x:c>
      <x:c r="BJ45" t="str">
        <x:f t="shared" si="19"/>
      </x:c>
      <x:c r="BK45" t="str">
        <x:f t="shared" si="20"/>
      </x:c>
      <x:c r="BL45" t="str">
        <x:f t="shared" si="21"/>
      </x:c>
      <x:c r="BM45" t="str">
        <x:f t="shared" si="22"/>
      </x:c>
      <x:c r="BN45" t="str">
        <x:f t="shared" si="23"/>
      </x:c>
      <x:c r="BO45" t="str">
        <x:f t="shared" si="24"/>
      </x:c>
      <x:c r="BP45" t="str">
        <x:f t="shared" si="25"/>
      </x:c>
      <x:c r="BQ45" t="str">
        <x:f t="shared" si="26"/>
      </x:c>
      <x:c r="BR45" t="str">
        <x:f t="shared" si="27"/>
      </x:c>
      <x:c r="BS45" t="str">
        <x:f t="shared" si="28"/>
      </x:c>
      <x:c r="CE45" s="4">
        <x:v>6</x:v>
      </x:c>
      <x:c r="CF45" s="4" t="s">
        <x:v>87</x:v>
      </x:c>
      <x:c r="CG45" s="4" t="s">
        <x:v>781</x:v>
      </x:c>
      <x:c r="CH45" s="4" t="s">
        <x:v>971</x:v>
      </x:c>
      <x:c r="CI45" s="4" t="s">
        <x:v>141</x:v>
      </x:c>
      <x:c r="CJ45" s="4" t="str">
        <x:f>IF(AND('3. Scope &amp; Lens'!$D$5="Company / private sector",INDEX('3. Scope &amp; Lens'!$F$16:$F$22,$CE45)="Yes",INDEX('3. Scope &amp; Lens'!$G$16:$G$22,$CE45)&lt;&gt;""),"Yes","")</x:f>
      </x:c>
      <x:c r="CK45" s="4" t="str">
        <x:f>IF($CJ45="Yes",COUNTIF($CJ$2:CJ45,"Yes"),"")</x:f>
      </x:c>
      <x:c r="CL45" s="4" t="str">
        <x:f>$CF45&amp;IF(INDEX('3. Scope &amp; Lens'!$G$16:$G$22,$CE45)="",""," — "&amp;INDEX('3. Scope &amp; Lens'!$G$16:$G$22,$CE45))</x:f>
        <x:v>Operation &amp; Maintenance (O&amp;M)</x:v>
      </x:c>
      <x:c r="CM45" s="4"/>
      <x:c r="CN45" s="4"/>
      <x:c r="CO45" s="4"/>
      <x:c r="CP45" s="4"/>
      <x:c r="CQ45" s="4"/>
      <x:c r="CR45" s="4"/>
      <x:c r="CS45" s="4"/>
      <x:c r="CT45" s="4"/>
      <x:c r="CU45" s="4"/>
      <x:c r="CV45" s="4"/>
    </x:row>
    <x:row r="46" ht="42" customHeight="1">
      <x:c r="A46" s="6" t="str">
        <x:f>IFERROR(INDEX($CL$2:$CL$57,MATCH(ROWS($A$5:A46),$CK$2:$CK$57,0)),"")</x:f>
      </x:c>
      <x:c r="B46" s="5" t="str">
        <x:f>IFERROR(INDEX($CG$2:$CG$57,MATCH(ROWS($A$5:A46),$CK$2:$CK$57,0)),"")</x:f>
      </x:c>
      <x:c r="C46" s="228" t="str">
        <x:f>IF($B46="","",IF(ISNUMBER(SEARCH("-USER-",$B46)),"",IFERROR(INDEX($CH$2:$CH$57,MATCH(ROWS($A$5:A46),$CK$2:$CK$57,0)),"")))</x:f>
      </x:c>
      <x:c r="D46" s="229" t="str">
        <x:f t="shared" ref="D46:D53" si="29">IF($C46="Relevant",IFERROR(INDEX($BC$2:$BC$43,MATCH($A46,$BB$2:$BB$43,0)),""),"")</x:f>
      </x:c>
      <x:c r="E46" s="19" t="str">
        <x:f t="shared" si="18"/>
      </x:c>
      <x:c r="F46" s="230"/>
      <x:c r="G46" s="230"/>
      <x:c r="AY46" t="str">
        <x:f>IF(AND('3. Scope &amp; Lens'!$D$5="Company / private sector",$D46="Relevant",$B46&lt;&gt;"",$C46&lt;&gt;""),COUNT($AY$4:AY45)+1,"")</x:f>
      </x:c>
      <x:c r="BI46" t="str">
        <x:f t="shared" ref="BI46:BI53" si="30">IF($F46="","",$F46)</x:f>
      </x:c>
      <x:c r="BJ46" t="str">
        <x:f t="shared" si="19"/>
      </x:c>
      <x:c r="BK46" t="str">
        <x:f t="shared" si="20"/>
      </x:c>
      <x:c r="BL46" t="str">
        <x:f t="shared" si="21"/>
      </x:c>
      <x:c r="BM46" t="str">
        <x:f t="shared" si="22"/>
      </x:c>
      <x:c r="BN46" t="str">
        <x:f t="shared" si="23"/>
      </x:c>
      <x:c r="BO46" t="str">
        <x:f t="shared" si="24"/>
      </x:c>
      <x:c r="BP46" t="str">
        <x:f t="shared" si="25"/>
      </x:c>
      <x:c r="BQ46" t="str">
        <x:f t="shared" si="26"/>
      </x:c>
      <x:c r="BR46" t="str">
        <x:f t="shared" si="27"/>
      </x:c>
      <x:c r="BS46" t="str">
        <x:f t="shared" si="28"/>
      </x:c>
      <x:c r="CE46" s="4">
        <x:v>6</x:v>
      </x:c>
      <x:c r="CF46" s="4" t="s">
        <x:v>87</x:v>
      </x:c>
      <x:c r="CG46" s="4" t="s">
        <x:v>799</x:v>
      </x:c>
      <x:c r="CH46" s="4" t="s">
        <x:v>972</x:v>
      </x:c>
      <x:c r="CI46" s="4" t="s">
        <x:v>141</x:v>
      </x:c>
      <x:c r="CJ46" s="4" t="str">
        <x:f>IF(AND('3. Scope &amp; Lens'!$D$5="Company / private sector",INDEX('3. Scope &amp; Lens'!$F$16:$F$22,$CE46)="Yes",INDEX('3. Scope &amp; Lens'!$G$16:$G$22,$CE46)&lt;&gt;""),"Yes","")</x:f>
      </x:c>
      <x:c r="CK46" s="4" t="str">
        <x:f>IF($CJ46="Yes",COUNTIF($CJ$2:CJ46,"Yes"),"")</x:f>
      </x:c>
      <x:c r="CL46" s="4" t="str">
        <x:f>$CF46&amp;IF(INDEX('3. Scope &amp; Lens'!$G$16:$G$22,$CE46)="",""," — "&amp;INDEX('3. Scope &amp; Lens'!$G$16:$G$22,$CE46))</x:f>
        <x:v>Operation &amp; Maintenance (O&amp;M)</x:v>
      </x:c>
      <x:c r="CM46" s="4"/>
      <x:c r="CN46" s="4"/>
      <x:c r="CO46" s="4"/>
      <x:c r="CP46" s="4"/>
      <x:c r="CQ46" s="4"/>
      <x:c r="CR46" s="4"/>
      <x:c r="CS46" s="4"/>
      <x:c r="CT46" s="4"/>
      <x:c r="CU46" s="4"/>
      <x:c r="CV46" s="4"/>
    </x:row>
    <x:row r="47" ht="42" customHeight="1">
      <x:c r="A47" s="6" t="str">
        <x:f>IFERROR(INDEX($CL$2:$CL$57,MATCH(ROWS($A$5:A47),$CK$2:$CK$57,0)),"")</x:f>
      </x:c>
      <x:c r="B47" s="5" t="str">
        <x:f>IFERROR(INDEX($CG$2:$CG$57,MATCH(ROWS($A$5:A47),$CK$2:$CK$57,0)),"")</x:f>
      </x:c>
      <x:c r="C47" s="228" t="str">
        <x:f>IF($B47="","",IF(ISNUMBER(SEARCH("-USER-",$B47)),"",IFERROR(INDEX($CH$2:$CH$57,MATCH(ROWS($A$5:A47),$CK$2:$CK$57,0)),"")))</x:f>
      </x:c>
      <x:c r="D47" s="229" t="str">
        <x:f t="shared" si="29"/>
      </x:c>
      <x:c r="E47" s="19" t="str">
        <x:f t="shared" si="18"/>
      </x:c>
      <x:c r="F47" s="230"/>
      <x:c r="G47" s="230"/>
      <x:c r="AY47" t="str">
        <x:f>IF(AND('3. Scope &amp; Lens'!$D$5="Company / private sector",$D47="Relevant",$B47&lt;&gt;"",$C47&lt;&gt;""),COUNT($AY$4:AY46)+1,"")</x:f>
      </x:c>
      <x:c r="BI47" t="str">
        <x:f t="shared" si="30"/>
      </x:c>
      <x:c r="BJ47" t="str">
        <x:f t="shared" si="19"/>
      </x:c>
      <x:c r="BK47" t="str">
        <x:f t="shared" si="20"/>
      </x:c>
      <x:c r="BL47" t="str">
        <x:f t="shared" si="21"/>
      </x:c>
      <x:c r="BM47" t="str">
        <x:f t="shared" si="22"/>
      </x:c>
      <x:c r="BN47" t="str">
        <x:f t="shared" si="23"/>
      </x:c>
      <x:c r="BO47" t="str">
        <x:f t="shared" si="24"/>
      </x:c>
      <x:c r="BP47" t="str">
        <x:f t="shared" si="25"/>
      </x:c>
      <x:c r="BQ47" t="str">
        <x:f t="shared" si="26"/>
      </x:c>
      <x:c r="BR47" t="str">
        <x:f t="shared" si="27"/>
      </x:c>
      <x:c r="BS47" t="str">
        <x:f t="shared" si="28"/>
      </x:c>
      <x:c r="CE47" s="4">
        <x:v>6</x:v>
      </x:c>
      <x:c r="CF47" s="4" t="s">
        <x:v>87</x:v>
      </x:c>
      <x:c r="CG47" s="4" t="s">
        <x:v>825</x:v>
      </x:c>
      <x:c r="CH47" s="4" t="s">
        <x:v>973</x:v>
      </x:c>
      <x:c r="CI47" s="4" t="s">
        <x:v>141</x:v>
      </x:c>
      <x:c r="CJ47" s="4" t="str">
        <x:f>IF(AND('3. Scope &amp; Lens'!$D$5="Company / private sector",INDEX('3. Scope &amp; Lens'!$F$16:$F$22,$CE47)="Yes",INDEX('3. Scope &amp; Lens'!$G$16:$G$22,$CE47)&lt;&gt;""),"Yes","")</x:f>
      </x:c>
      <x:c r="CK47" s="4" t="str">
        <x:f>IF($CJ47="Yes",COUNTIF($CJ$2:CJ47,"Yes"),"")</x:f>
      </x:c>
      <x:c r="CL47" s="4" t="str">
        <x:f>$CF47&amp;IF(INDEX('3. Scope &amp; Lens'!$G$16:$G$22,$CE47)="",""," — "&amp;INDEX('3. Scope &amp; Lens'!$G$16:$G$22,$CE47))</x:f>
        <x:v>Operation &amp; Maintenance (O&amp;M)</x:v>
      </x:c>
      <x:c r="CM47" s="4"/>
      <x:c r="CN47" s="4"/>
      <x:c r="CO47" s="4"/>
      <x:c r="CP47" s="4"/>
      <x:c r="CQ47" s="4"/>
      <x:c r="CR47" s="4"/>
      <x:c r="CS47" s="4"/>
      <x:c r="CT47" s="4"/>
      <x:c r="CU47" s="4"/>
      <x:c r="CV47" s="4"/>
    </x:row>
    <x:row r="48" ht="42" customHeight="1">
      <x:c r="A48" s="6" t="str">
        <x:f>IFERROR(INDEX($CL$2:$CL$57,MATCH(ROWS($A$5:A48),$CK$2:$CK$57,0)),"")</x:f>
      </x:c>
      <x:c r="B48" s="5" t="str">
        <x:f>IFERROR(INDEX($CG$2:$CG$57,MATCH(ROWS($A$5:A48),$CK$2:$CK$57,0)),"")</x:f>
      </x:c>
      <x:c r="C48" s="228" t="str">
        <x:f>IF($B48="","",IF(ISNUMBER(SEARCH("-USER-",$B48)),"",IFERROR(INDEX($CH$2:$CH$57,MATCH(ROWS($A$5:A48),$CK$2:$CK$57,0)),"")))</x:f>
      </x:c>
      <x:c r="D48" s="229" t="str">
        <x:f t="shared" si="29"/>
      </x:c>
      <x:c r="E48" s="19" t="str">
        <x:f t="shared" si="18"/>
      </x:c>
      <x:c r="F48" s="230"/>
      <x:c r="G48" s="230"/>
      <x:c r="AY48" t="str">
        <x:f>IF(AND('3. Scope &amp; Lens'!$D$5="Company / private sector",$D48="Relevant",$B48&lt;&gt;"",$C48&lt;&gt;""),COUNT($AY$4:AY47)+1,"")</x:f>
      </x:c>
      <x:c r="BI48" t="str">
        <x:f t="shared" si="30"/>
      </x:c>
      <x:c r="BJ48" t="str">
        <x:f t="shared" si="19"/>
      </x:c>
      <x:c r="BK48" t="str">
        <x:f t="shared" si="20"/>
      </x:c>
      <x:c r="BL48" t="str">
        <x:f t="shared" si="21"/>
      </x:c>
      <x:c r="BM48" t="str">
        <x:f t="shared" si="22"/>
      </x:c>
      <x:c r="BN48" t="str">
        <x:f t="shared" si="23"/>
      </x:c>
      <x:c r="BO48" t="str">
        <x:f t="shared" si="24"/>
      </x:c>
      <x:c r="BP48" t="str">
        <x:f t="shared" si="25"/>
      </x:c>
      <x:c r="BQ48" t="str">
        <x:f t="shared" si="26"/>
      </x:c>
      <x:c r="BR48" t="str">
        <x:f t="shared" si="27"/>
      </x:c>
      <x:c r="BS48" t="str">
        <x:f t="shared" si="28"/>
      </x:c>
      <x:c r="CE48" s="4">
        <x:v>6</x:v>
      </x:c>
      <x:c r="CF48" s="4" t="s">
        <x:v>87</x:v>
      </x:c>
      <x:c r="CG48" s="4" t="s">
        <x:v>846</x:v>
      </x:c>
      <x:c r="CH48" s="4" t="s">
        <x:v>974</x:v>
      </x:c>
      <x:c r="CI48" s="4" t="s">
        <x:v>141</x:v>
      </x:c>
      <x:c r="CJ48" s="4" t="str">
        <x:f>IF(AND('3. Scope &amp; Lens'!$D$5="Company / private sector",INDEX('3. Scope &amp; Lens'!$F$16:$F$22,$CE48)="Yes",INDEX('3. Scope &amp; Lens'!$G$16:$G$22,$CE48)&lt;&gt;""),"Yes","")</x:f>
      </x:c>
      <x:c r="CK48" s="4" t="str">
        <x:f>IF($CJ48="Yes",COUNTIF($CJ$2:CJ48,"Yes"),"")</x:f>
      </x:c>
      <x:c r="CL48" s="4" t="str">
        <x:f>$CF48&amp;IF(INDEX('3. Scope &amp; Lens'!$G$16:$G$22,$CE48)="",""," — "&amp;INDEX('3. Scope &amp; Lens'!$G$16:$G$22,$CE48))</x:f>
        <x:v>Operation &amp; Maintenance (O&amp;M)</x:v>
      </x:c>
      <x:c r="CM48" s="4"/>
      <x:c r="CN48" s="4"/>
      <x:c r="CO48" s="4"/>
      <x:c r="CP48" s="4"/>
      <x:c r="CQ48" s="4"/>
      <x:c r="CR48" s="4"/>
      <x:c r="CS48" s="4"/>
      <x:c r="CT48" s="4"/>
      <x:c r="CU48" s="4"/>
      <x:c r="CV48" s="4"/>
    </x:row>
    <x:row r="49" ht="42" customHeight="1">
      <x:c r="A49" s="6" t="str">
        <x:f>IFERROR(INDEX($CL$2:$CL$57,MATCH(ROWS($A$5:A49),$CK$2:$CK$57,0)),"")</x:f>
      </x:c>
      <x:c r="B49" s="5" t="str">
        <x:f>IFERROR(INDEX($CG$2:$CG$57,MATCH(ROWS($A$5:A49),$CK$2:$CK$57,0)),"")</x:f>
      </x:c>
      <x:c r="C49" s="228" t="str">
        <x:f>IF($B49="","",IF(ISNUMBER(SEARCH("-USER-",$B49)),"",IFERROR(INDEX($CH$2:$CH$57,MATCH(ROWS($A$5:A49),$CK$2:$CK$57,0)),"")))</x:f>
      </x:c>
      <x:c r="D49" s="229" t="str">
        <x:f t="shared" si="29"/>
      </x:c>
      <x:c r="E49" s="19" t="str">
        <x:f t="shared" si="18"/>
      </x:c>
      <x:c r="F49" s="230"/>
      <x:c r="G49" s="230"/>
      <x:c r="AY49" t="str">
        <x:f>IF(AND('3. Scope &amp; Lens'!$D$5="Company / private sector",$D49="Relevant",$B49&lt;&gt;"",$C49&lt;&gt;""),COUNT($AY$4:AY48)+1,"")</x:f>
      </x:c>
      <x:c r="BI49" t="str">
        <x:f t="shared" si="30"/>
      </x:c>
      <x:c r="BJ49" t="str">
        <x:f t="shared" si="19"/>
      </x:c>
      <x:c r="BK49" t="str">
        <x:f t="shared" si="20"/>
      </x:c>
      <x:c r="BL49" t="str">
        <x:f t="shared" si="21"/>
      </x:c>
      <x:c r="BM49" t="str">
        <x:f t="shared" si="22"/>
      </x:c>
      <x:c r="BN49" t="str">
        <x:f t="shared" si="23"/>
      </x:c>
      <x:c r="BO49" t="str">
        <x:f t="shared" si="24"/>
      </x:c>
      <x:c r="BP49" t="str">
        <x:f t="shared" si="25"/>
      </x:c>
      <x:c r="BQ49" t="str">
        <x:f t="shared" si="26"/>
      </x:c>
      <x:c r="BR49" t="str">
        <x:f t="shared" si="27"/>
      </x:c>
      <x:c r="BS49" t="str">
        <x:f t="shared" si="28"/>
      </x:c>
      <x:c r="CE49" s="4">
        <x:v>6</x:v>
      </x:c>
      <x:c r="CF49" s="4" t="s">
        <x:v>87</x:v>
      </x:c>
      <x:c r="CG49" s="4" t="s">
        <x:v>868</x:v>
      </x:c>
      <x:c r="CH49" s="4" t="s">
        <x:v>975</x:v>
      </x:c>
      <x:c r="CI49" s="4" t="s">
        <x:v>141</x:v>
      </x:c>
      <x:c r="CJ49" s="4" t="str">
        <x:f>IF(AND('3. Scope &amp; Lens'!$D$5="Company / private sector",INDEX('3. Scope &amp; Lens'!$F$16:$F$22,$CE49)="Yes",INDEX('3. Scope &amp; Lens'!$G$16:$G$22,$CE49)&lt;&gt;""),"Yes","")</x:f>
      </x:c>
      <x:c r="CK49" s="4" t="str">
        <x:f>IF($CJ49="Yes",COUNTIF($CJ$2:CJ49,"Yes"),"")</x:f>
      </x:c>
      <x:c r="CL49" s="4" t="str">
        <x:f>$CF49&amp;IF(INDEX('3. Scope &amp; Lens'!$G$16:$G$22,$CE49)="",""," — "&amp;INDEX('3. Scope &amp; Lens'!$G$16:$G$22,$CE49))</x:f>
        <x:v>Operation &amp; Maintenance (O&amp;M)</x:v>
      </x:c>
      <x:c r="CM49" s="4"/>
      <x:c r="CN49" s="4"/>
      <x:c r="CO49" s="4"/>
      <x:c r="CP49" s="4"/>
      <x:c r="CQ49" s="4"/>
      <x:c r="CR49" s="4"/>
      <x:c r="CS49" s="4"/>
      <x:c r="CT49" s="4"/>
      <x:c r="CU49" s="4"/>
      <x:c r="CV49" s="4"/>
    </x:row>
    <x:row r="50" ht="42" customHeight="1">
      <x:c r="A50" s="6" t="str">
        <x:f>IFERROR(INDEX($CL$2:$CL$57,MATCH(ROWS($A$5:A50),$CK$2:$CK$57,0)),"")</x:f>
      </x:c>
      <x:c r="B50" s="5" t="str">
        <x:f>IFERROR(INDEX($CG$2:$CG$57,MATCH(ROWS($A$5:A50),$CK$2:$CK$57,0)),"")</x:f>
      </x:c>
      <x:c r="C50" s="228" t="str">
        <x:f>IF($B50="","",IF(ISNUMBER(SEARCH("-USER-",$B50)),"",IFERROR(INDEX($CH$2:$CH$57,MATCH(ROWS($A$5:A50),$CK$2:$CK$57,0)),"")))</x:f>
      </x:c>
      <x:c r="D50" s="229" t="str">
        <x:f t="shared" si="29"/>
      </x:c>
      <x:c r="E50" s="19" t="str">
        <x:f t="shared" si="18"/>
      </x:c>
      <x:c r="F50" s="230"/>
      <x:c r="G50" s="230"/>
      <x:c r="AY50" t="str">
        <x:f>IF(AND('3. Scope &amp; Lens'!$D$5="Company / private sector",$D50="Relevant",$B50&lt;&gt;"",$C50&lt;&gt;""),COUNT($AY$4:AY49)+1,"")</x:f>
      </x:c>
      <x:c r="BI50" t="str">
        <x:f t="shared" si="30"/>
      </x:c>
      <x:c r="BJ50" t="str">
        <x:f t="shared" si="19"/>
      </x:c>
      <x:c r="BK50" t="str">
        <x:f t="shared" si="20"/>
      </x:c>
      <x:c r="BL50" t="str">
        <x:f t="shared" si="21"/>
      </x:c>
      <x:c r="BM50" t="str">
        <x:f t="shared" si="22"/>
      </x:c>
      <x:c r="BN50" t="str">
        <x:f t="shared" si="23"/>
      </x:c>
      <x:c r="BO50" t="str">
        <x:f t="shared" si="24"/>
      </x:c>
      <x:c r="BP50" t="str">
        <x:f t="shared" si="25"/>
      </x:c>
      <x:c r="BQ50" t="str">
        <x:f t="shared" si="26"/>
      </x:c>
      <x:c r="BR50" t="str">
        <x:f t="shared" si="27"/>
      </x:c>
      <x:c r="BS50" t="str">
        <x:f t="shared" si="28"/>
      </x:c>
      <x:c r="CE50" s="4">
        <x:v>6</x:v>
      </x:c>
      <x:c r="CF50" s="4" t="s">
        <x:v>87</x:v>
      </x:c>
      <x:c r="CG50" s="4" t="s">
        <x:v>976</x:v>
      </x:c>
      <x:c r="CH50" s="4"/>
      <x:c r="CI50" s="4" t="s">
        <x:v>252</x:v>
      </x:c>
      <x:c r="CJ50" s="4" t="str">
        <x:f>IF(AND('3. Scope &amp; Lens'!$D$5="Company / private sector",INDEX('3. Scope &amp; Lens'!$F$16:$F$22,$CE50)="Yes",INDEX('3. Scope &amp; Lens'!$G$16:$G$22,$CE50)&lt;&gt;""),"Yes","")</x:f>
      </x:c>
      <x:c r="CK50" s="4" t="str">
        <x:f>IF($CJ50="Yes",COUNTIF($CJ$2:CJ50,"Yes"),"")</x:f>
      </x:c>
      <x:c r="CL50" s="4" t="str">
        <x:f>$CF50&amp;IF(INDEX('3. Scope &amp; Lens'!$G$16:$G$22,$CE50)="",""," — "&amp;INDEX('3. Scope &amp; Lens'!$G$16:$G$22,$CE50))</x:f>
        <x:v>Operation &amp; Maintenance (O&amp;M)</x:v>
      </x:c>
      <x:c r="CM50" s="4"/>
      <x:c r="CN50" s="4"/>
      <x:c r="CO50" s="4"/>
      <x:c r="CP50" s="4"/>
      <x:c r="CQ50" s="4"/>
      <x:c r="CR50" s="4"/>
      <x:c r="CS50" s="4"/>
      <x:c r="CT50" s="4"/>
      <x:c r="CU50" s="4"/>
      <x:c r="CV50" s="4"/>
    </x:row>
    <x:row r="51" ht="42" customHeight="1">
      <x:c r="A51" s="6" t="str">
        <x:f>IFERROR(INDEX($CL$2:$CL$57,MATCH(ROWS($A$5:A51),$CK$2:$CK$57,0)),"")</x:f>
      </x:c>
      <x:c r="B51" s="5" t="str">
        <x:f>IFERROR(INDEX($CG$2:$CG$57,MATCH(ROWS($A$5:A51),$CK$2:$CK$57,0)),"")</x:f>
      </x:c>
      <x:c r="C51" s="228" t="str">
        <x:f>IF($B51="","",IF(ISNUMBER(SEARCH("-USER-",$B51)),"",IFERROR(INDEX($CH$2:$CH$57,MATCH(ROWS($A$5:A51),$CK$2:$CK$57,0)),"")))</x:f>
      </x:c>
      <x:c r="D51" s="229" t="str">
        <x:f t="shared" si="29"/>
      </x:c>
      <x:c r="E51" s="19" t="str">
        <x:f t="shared" si="18"/>
      </x:c>
      <x:c r="F51" s="230"/>
      <x:c r="G51" s="230"/>
      <x:c r="AY51" t="str">
        <x:f>IF(AND('3. Scope &amp; Lens'!$D$5="Company / private sector",$D51="Relevant",$B51&lt;&gt;"",$C51&lt;&gt;""),COUNT($AY$4:AY50)+1,"")</x:f>
      </x:c>
      <x:c r="BI51" t="str">
        <x:f t="shared" si="30"/>
      </x:c>
      <x:c r="BJ51" t="str">
        <x:f t="shared" si="19"/>
      </x:c>
      <x:c r="BK51" t="str">
        <x:f t="shared" si="20"/>
      </x:c>
      <x:c r="BL51" t="str">
        <x:f t="shared" si="21"/>
      </x:c>
      <x:c r="BM51" t="str">
        <x:f t="shared" si="22"/>
      </x:c>
      <x:c r="BN51" t="str">
        <x:f t="shared" si="23"/>
      </x:c>
      <x:c r="BO51" t="str">
        <x:f t="shared" si="24"/>
      </x:c>
      <x:c r="BP51" t="str">
        <x:f t="shared" si="25"/>
      </x:c>
      <x:c r="BQ51" t="str">
        <x:f t="shared" si="26"/>
      </x:c>
      <x:c r="BR51" t="str">
        <x:f t="shared" si="27"/>
      </x:c>
      <x:c r="BS51" t="str">
        <x:f t="shared" si="28"/>
      </x:c>
      <x:c r="CE51" s="4">
        <x:v>6</x:v>
      </x:c>
      <x:c r="CF51" s="4" t="s">
        <x:v>87</x:v>
      </x:c>
      <x:c r="CG51" s="4" t="s">
        <x:v>977</x:v>
      </x:c>
      <x:c r="CH51" s="4"/>
      <x:c r="CI51" s="4" t="s">
        <x:v>252</x:v>
      </x:c>
      <x:c r="CJ51" s="4" t="str">
        <x:f>IF(AND('3. Scope &amp; Lens'!$D$5="Company / private sector",INDEX('3. Scope &amp; Lens'!$F$16:$F$22,$CE51)="Yes",INDEX('3. Scope &amp; Lens'!$G$16:$G$22,$CE51)&lt;&gt;""),"Yes","")</x:f>
      </x:c>
      <x:c r="CK51" s="4" t="str">
        <x:f>IF($CJ51="Yes",COUNTIF($CJ$2:CJ51,"Yes"),"")</x:f>
      </x:c>
      <x:c r="CL51" s="4" t="str">
        <x:f>$CF51&amp;IF(INDEX('3. Scope &amp; Lens'!$G$16:$G$22,$CE51)="",""," — "&amp;INDEX('3. Scope &amp; Lens'!$G$16:$G$22,$CE51))</x:f>
        <x:v>Operation &amp; Maintenance (O&amp;M)</x:v>
      </x:c>
      <x:c r="CM51" s="4"/>
      <x:c r="CN51" s="4"/>
      <x:c r="CO51" s="4"/>
      <x:c r="CP51" s="4"/>
      <x:c r="CQ51" s="4"/>
      <x:c r="CR51" s="4"/>
      <x:c r="CS51" s="4"/>
      <x:c r="CT51" s="4"/>
      <x:c r="CU51" s="4"/>
      <x:c r="CV51" s="4"/>
    </x:row>
    <x:row r="52" ht="42" customHeight="1">
      <x:c r="A52" s="6" t="str">
        <x:f>IFERROR(INDEX($CL$2:$CL$57,MATCH(ROWS($A$5:A52),$CK$2:$CK$57,0)),"")</x:f>
      </x:c>
      <x:c r="B52" s="5" t="str">
        <x:f>IFERROR(INDEX($CG$2:$CG$57,MATCH(ROWS($A$5:A52),$CK$2:$CK$57,0)),"")</x:f>
      </x:c>
      <x:c r="C52" s="228" t="str">
        <x:f>IF($B52="","",IF(ISNUMBER(SEARCH("-USER-",$B52)),"",IFERROR(INDEX($CH$2:$CH$57,MATCH(ROWS($A$5:A52),$CK$2:$CK$57,0)),"")))</x:f>
      </x:c>
      <x:c r="D52" s="229" t="str">
        <x:f t="shared" si="29"/>
      </x:c>
      <x:c r="E52" s="19" t="str">
        <x:f t="shared" si="18"/>
      </x:c>
      <x:c r="F52" s="230"/>
      <x:c r="G52" s="230"/>
      <x:c r="AY52" t="str">
        <x:f>IF(AND('3. Scope &amp; Lens'!$D$5="Company / private sector",$D52="Relevant",$B52&lt;&gt;"",$C52&lt;&gt;""),COUNT($AY$4:AY51)+1,"")</x:f>
      </x:c>
      <x:c r="BI52" t="str">
        <x:f t="shared" si="30"/>
      </x:c>
      <x:c r="BJ52" t="str">
        <x:f t="shared" si="19"/>
      </x:c>
      <x:c r="BK52" t="str">
        <x:f t="shared" si="20"/>
      </x:c>
      <x:c r="BL52" t="str">
        <x:f t="shared" si="21"/>
      </x:c>
      <x:c r="BM52" t="str">
        <x:f t="shared" si="22"/>
      </x:c>
      <x:c r="BN52" t="str">
        <x:f t="shared" si="23"/>
      </x:c>
      <x:c r="BO52" t="str">
        <x:f t="shared" si="24"/>
      </x:c>
      <x:c r="BP52" t="str">
        <x:f t="shared" si="25"/>
      </x:c>
      <x:c r="BQ52" t="str">
        <x:f t="shared" si="26"/>
      </x:c>
      <x:c r="BR52" t="str">
        <x:f t="shared" si="27"/>
      </x:c>
      <x:c r="BS52" t="str">
        <x:f t="shared" si="28"/>
      </x:c>
      <x:c r="CE52" s="4">
        <x:v>7</x:v>
      </x:c>
      <x:c r="CF52" s="4" t="s">
        <x:v>88</x:v>
      </x:c>
      <x:c r="CG52" s="4" t="s">
        <x:v>889</x:v>
      </x:c>
      <x:c r="CH52" s="4" t="s">
        <x:v>978</x:v>
      </x:c>
      <x:c r="CI52" s="4" t="s">
        <x:v>141</x:v>
      </x:c>
      <x:c r="CJ52" s="4" t="str">
        <x:f>IF(AND('3. Scope &amp; Lens'!$D$5="Company / private sector",INDEX('3. Scope &amp; Lens'!$F$16:$F$22,$CE52)="Yes",INDEX('3. Scope &amp; Lens'!$G$16:$G$22,$CE52)&lt;&gt;""),"Yes","")</x:f>
      </x:c>
      <x:c r="CK52" s="4" t="str">
        <x:f>IF($CJ52="Yes",COUNTIF($CJ$2:CJ52,"Yes"),"")</x:f>
      </x:c>
      <x:c r="CL52" s="4" t="str">
        <x:f>$CF52&amp;IF(INDEX('3. Scope &amp; Lens'!$G$16:$G$22,$CE52)="",""," — "&amp;INDEX('3. Scope &amp; Lens'!$G$16:$G$22,$CE52))</x:f>
        <x:v>Evaluation &amp; Audit</x:v>
      </x:c>
      <x:c r="CM52" s="4"/>
      <x:c r="CN52" s="4"/>
      <x:c r="CO52" s="4"/>
      <x:c r="CP52" s="4"/>
      <x:c r="CQ52" s="4"/>
      <x:c r="CR52" s="4"/>
      <x:c r="CS52" s="4"/>
      <x:c r="CT52" s="4"/>
      <x:c r="CU52" s="4"/>
      <x:c r="CV52" s="4"/>
    </x:row>
    <x:row r="53" ht="42" customHeight="1">
      <x:c r="A53" s="6" t="str">
        <x:f>IFERROR(INDEX($CL$2:$CL$57,MATCH(ROWS($A$5:A53),$CK$2:$CK$57,0)),"")</x:f>
      </x:c>
      <x:c r="B53" s="5" t="str">
        <x:f>IFERROR(INDEX($CG$2:$CG$57,MATCH(ROWS($A$5:A53),$CK$2:$CK$57,0)),"")</x:f>
      </x:c>
      <x:c r="C53" s="228" t="str">
        <x:f>IF($B53="","",IF(ISNUMBER(SEARCH("-USER-",$B53)),"",IFERROR(INDEX($CH$2:$CH$57,MATCH(ROWS($A$5:A53),$CK$2:$CK$57,0)),"")))</x:f>
      </x:c>
      <x:c r="D53" s="229" t="str">
        <x:f t="shared" si="29"/>
      </x:c>
      <x:c r="E53" s="19" t="str">
        <x:f t="shared" si="18"/>
      </x:c>
      <x:c r="F53" s="230"/>
      <x:c r="G53" s="230"/>
      <x:c r="AY53" t="str">
        <x:f>IF(AND('3. Scope &amp; Lens'!$D$5="Company / private sector",$D53="Relevant",$B53&lt;&gt;"",$C53&lt;&gt;""),COUNT($AY$4:AY52)+1,"")</x:f>
      </x:c>
      <x:c r="BI53" t="str">
        <x:f t="shared" si="30"/>
      </x:c>
      <x:c r="BJ53" t="str">
        <x:f t="shared" si="19"/>
      </x:c>
      <x:c r="BK53" t="str">
        <x:f t="shared" si="20"/>
      </x:c>
      <x:c r="BL53" t="str">
        <x:f t="shared" si="21"/>
      </x:c>
      <x:c r="BM53" t="str">
        <x:f t="shared" si="22"/>
      </x:c>
      <x:c r="BN53" t="str">
        <x:f t="shared" si="23"/>
      </x:c>
      <x:c r="BO53" t="str">
        <x:f t="shared" si="24"/>
      </x:c>
      <x:c r="BP53" t="str">
        <x:f t="shared" si="25"/>
      </x:c>
      <x:c r="BQ53" t="str">
        <x:f t="shared" si="26"/>
      </x:c>
      <x:c r="BR53" t="str">
        <x:f t="shared" si="27"/>
      </x:c>
      <x:c r="BS53" t="str">
        <x:f t="shared" si="28"/>
      </x:c>
      <x:c r="CE53" s="4">
        <x:v>7</x:v>
      </x:c>
      <x:c r="CF53" s="4" t="s">
        <x:v>88</x:v>
      </x:c>
      <x:c r="CG53" s="4" t="s">
        <x:v>908</x:v>
      </x:c>
      <x:c r="CH53" s="4" t="s">
        <x:v>979</x:v>
      </x:c>
      <x:c r="CI53" s="4" t="s">
        <x:v>141</x:v>
      </x:c>
      <x:c r="CJ53" s="4" t="str">
        <x:f>IF(AND('3. Scope &amp; Lens'!$D$5="Company / private sector",INDEX('3. Scope &amp; Lens'!$F$16:$F$22,$CE53)="Yes",INDEX('3. Scope &amp; Lens'!$G$16:$G$22,$CE53)&lt;&gt;""),"Yes","")</x:f>
      </x:c>
      <x:c r="CK53" s="4" t="str">
        <x:f>IF($CJ53="Yes",COUNTIF($CJ$2:CJ53,"Yes"),"")</x:f>
      </x:c>
      <x:c r="CL53" s="4" t="str">
        <x:f>$CF53&amp;IF(INDEX('3. Scope &amp; Lens'!$G$16:$G$22,$CE53)="",""," — "&amp;INDEX('3. Scope &amp; Lens'!$G$16:$G$22,$CE53))</x:f>
        <x:v>Evaluation &amp; Audit</x:v>
      </x:c>
      <x:c r="CM53" s="4"/>
      <x:c r="CN53" s="4"/>
      <x:c r="CO53" s="4"/>
      <x:c r="CP53" s="4"/>
      <x:c r="CQ53" s="4"/>
      <x:c r="CR53" s="4"/>
      <x:c r="CS53" s="4"/>
      <x:c r="CT53" s="4"/>
      <x:c r="CU53" s="4"/>
      <x:c r="CV53" s="4"/>
    </x:row>
    <x:row r="54" ht="42" customHeight="1">
      <x:c r="A54" s="6" t="str">
        <x:f>IFERROR(INDEX($CL$2:$CL$57,MATCH(ROWS($A$5:A54),$CK$2:$CK$57,0)),"")</x:f>
      </x:c>
      <x:c r="B54" s="5" t="str">
        <x:f>IFERROR(INDEX($CG$2:$CG$57,MATCH(ROWS($A$5:A54),$CK$2:$CK$57,0)),"")</x:f>
      </x:c>
      <x:c r="C54" s="228" t="str">
        <x:f>IF($B54="","",IF(ISNUMBER(SEARCH("-USER-",$B54)),"",IFERROR(INDEX($CH$2:$CH$57,MATCH(ROWS($A$5:A54),$CK$2:$CK$57,0)),"")))</x:f>
      </x:c>
      <x:c r="D54" s="229"/>
      <x:c r="E54" s="19" t="str">
        <x:f t="shared" si="18"/>
      </x:c>
      <x:c r="F54" s="230"/>
      <x:c r="G54" s="230"/>
      <x:c r="AY54" t="str">
        <x:f>IF(AND('3. Scope &amp; Lens'!$D$5="Company / private sector",$D54="Relevant",$B54&lt;&gt;"",$C54&lt;&gt;""),COUNT($AY$4:AY53)+1,"")</x:f>
      </x:c>
      <x:c r="BI54" t="str">
        <x:f t="shared" ref="BI54:BI60" si="31">IF($F54="","",$F54)</x:f>
      </x:c>
      <x:c r="BJ54" t="str">
        <x:f t="shared" si="19"/>
      </x:c>
      <x:c r="BK54" t="str">
        <x:f t="shared" si="20"/>
      </x:c>
      <x:c r="BL54" t="str">
        <x:f t="shared" si="21"/>
      </x:c>
      <x:c r="BM54" t="str">
        <x:f t="shared" si="22"/>
      </x:c>
      <x:c r="BN54" t="str">
        <x:f t="shared" si="23"/>
      </x:c>
      <x:c r="BO54" t="str">
        <x:f t="shared" si="24"/>
      </x:c>
      <x:c r="BP54" t="str">
        <x:f t="shared" si="25"/>
      </x:c>
      <x:c r="BQ54" t="str">
        <x:f t="shared" si="26"/>
      </x:c>
      <x:c r="BR54" t="str">
        <x:f t="shared" si="27"/>
      </x:c>
      <x:c r="BS54" t="str">
        <x:f t="shared" si="28"/>
      </x:c>
      <x:c r="CE54" s="4">
        <x:v>7</x:v>
      </x:c>
      <x:c r="CF54" s="4" t="s">
        <x:v>88</x:v>
      </x:c>
      <x:c r="CG54" s="4" t="s">
        <x:v>935</x:v>
      </x:c>
      <x:c r="CH54" s="4" t="s">
        <x:v>980</x:v>
      </x:c>
      <x:c r="CI54" s="4" t="s">
        <x:v>141</x:v>
      </x:c>
      <x:c r="CJ54" s="4" t="str">
        <x:f>IF(AND('3. Scope &amp; Lens'!$D$5="Company / private sector",INDEX('3. Scope &amp; Lens'!$F$16:$F$22,$CE54)="Yes",INDEX('3. Scope &amp; Lens'!$G$16:$G$22,$CE54)&lt;&gt;""),"Yes","")</x:f>
      </x:c>
      <x:c r="CK54" s="4" t="str">
        <x:f>IF($CJ54="Yes",COUNTIF($CJ$2:CJ54,"Yes"),"")</x:f>
      </x:c>
      <x:c r="CL54" s="4" t="str">
        <x:f>$CF54&amp;IF(INDEX('3. Scope &amp; Lens'!$G$16:$G$22,$CE54)="",""," — "&amp;INDEX('3. Scope &amp; Lens'!$G$16:$G$22,$CE54))</x:f>
        <x:v>Evaluation &amp; Audit</x:v>
      </x:c>
      <x:c r="CM54" s="4"/>
      <x:c r="CN54" s="4"/>
      <x:c r="CO54" s="4"/>
      <x:c r="CP54" s="4"/>
      <x:c r="CQ54" s="4"/>
      <x:c r="CR54" s="4"/>
      <x:c r="CS54" s="4"/>
      <x:c r="CT54" s="4"/>
      <x:c r="CU54" s="4"/>
      <x:c r="CV54" s="4"/>
    </x:row>
    <x:row r="55" ht="42" customHeight="1">
      <x:c r="A55" s="6" t="str">
        <x:f>IFERROR(INDEX($CL$2:$CL$57,MATCH(ROWS($A$5:A55),$CK$2:$CK$57,0)),"")</x:f>
      </x:c>
      <x:c r="B55" s="5" t="str">
        <x:f>IFERROR(INDEX($CG$2:$CG$57,MATCH(ROWS($A$5:A55),$CK$2:$CK$57,0)),"")</x:f>
      </x:c>
      <x:c r="C55" s="228" t="str">
        <x:f>IF($B55="","",IF(ISNUMBER(SEARCH("-USER-",$B55)),"",IFERROR(INDEX($CH$2:$CH$57,MATCH(ROWS($A$5:A55),$CK$2:$CK$57,0)),"")))</x:f>
      </x:c>
      <x:c r="D55" s="229"/>
      <x:c r="E55" s="19" t="str">
        <x:f t="shared" si="18"/>
      </x:c>
      <x:c r="F55" s="230"/>
      <x:c r="G55" s="230"/>
      <x:c r="AY55" t="str">
        <x:f>IF(AND('3. Scope &amp; Lens'!$D$5="Company / private sector",$D55="Relevant",$B55&lt;&gt;"",$C55&lt;&gt;""),COUNT($AY$4:AY54)+1,"")</x:f>
      </x:c>
      <x:c r="BI55" t="str">
        <x:f t="shared" si="31"/>
      </x:c>
      <x:c r="BJ55" t="str">
        <x:f t="shared" si="19"/>
      </x:c>
      <x:c r="BK55" t="str">
        <x:f t="shared" si="20"/>
      </x:c>
      <x:c r="BL55" t="str">
        <x:f t="shared" si="21"/>
      </x:c>
      <x:c r="BM55" t="str">
        <x:f t="shared" si="22"/>
      </x:c>
      <x:c r="BN55" t="str">
        <x:f t="shared" si="23"/>
      </x:c>
      <x:c r="BO55" t="str">
        <x:f t="shared" si="24"/>
      </x:c>
      <x:c r="BP55" t="str">
        <x:f t="shared" si="25"/>
      </x:c>
      <x:c r="BQ55" t="str">
        <x:f t="shared" si="26"/>
      </x:c>
      <x:c r="BR55" t="str">
        <x:f t="shared" si="27"/>
      </x:c>
      <x:c r="BS55" t="str">
        <x:f t="shared" si="28"/>
      </x:c>
      <x:c r="CE55" s="4">
        <x:v>7</x:v>
      </x:c>
      <x:c r="CF55" s="4" t="s">
        <x:v>88</x:v>
      </x:c>
      <x:c r="CG55" s="4" t="s">
        <x:v>952</x:v>
      </x:c>
      <x:c r="CH55" s="4" t="s">
        <x:v>981</x:v>
      </x:c>
      <x:c r="CI55" s="4" t="s">
        <x:v>141</x:v>
      </x:c>
      <x:c r="CJ55" s="4" t="str">
        <x:f>IF(AND('3. Scope &amp; Lens'!$D$5="Company / private sector",INDEX('3. Scope &amp; Lens'!$F$16:$F$22,$CE55)="Yes",INDEX('3. Scope &amp; Lens'!$G$16:$G$22,$CE55)&lt;&gt;""),"Yes","")</x:f>
      </x:c>
      <x:c r="CK55" s="4" t="str">
        <x:f>IF($CJ55="Yes",COUNTIF($CJ$2:CJ55,"Yes"),"")</x:f>
      </x:c>
      <x:c r="CL55" s="4" t="str">
        <x:f>$CF55&amp;IF(INDEX('3. Scope &amp; Lens'!$G$16:$G$22,$CE55)="",""," — "&amp;INDEX('3. Scope &amp; Lens'!$G$16:$G$22,$CE55))</x:f>
        <x:v>Evaluation &amp; Audit</x:v>
      </x:c>
      <x:c r="CM55" s="4"/>
      <x:c r="CN55" s="4"/>
      <x:c r="CO55" s="4"/>
      <x:c r="CP55" s="4"/>
      <x:c r="CQ55" s="4"/>
      <x:c r="CR55" s="4"/>
      <x:c r="CS55" s="4"/>
      <x:c r="CT55" s="4"/>
      <x:c r="CU55" s="4"/>
      <x:c r="CV55" s="4"/>
    </x:row>
    <x:row r="56" ht="42" customHeight="1">
      <x:c r="A56" s="6" t="str">
        <x:f>IFERROR(INDEX($CL$2:$CL$57,MATCH(ROWS($A$5:A56),$CK$2:$CK$57,0)),"")</x:f>
      </x:c>
      <x:c r="B56" s="5" t="str">
        <x:f>IFERROR(INDEX($CG$2:$CG$57,MATCH(ROWS($A$5:A56),$CK$2:$CK$57,0)),"")</x:f>
      </x:c>
      <x:c r="C56" s="228" t="str">
        <x:f>IF($B56="","",IF(ISNUMBER(SEARCH("-USER-",$B56)),"",IFERROR(INDEX($CH$2:$CH$57,MATCH(ROWS($A$5:A56),$CK$2:$CK$57,0)),"")))</x:f>
      </x:c>
      <x:c r="D56" s="229"/>
      <x:c r="E56" s="19" t="str">
        <x:f t="shared" si="18"/>
      </x:c>
      <x:c r="F56" s="230"/>
      <x:c r="G56" s="230"/>
      <x:c r="AY56" t="str">
        <x:f>IF(AND('3. Scope &amp; Lens'!$D$5="Company / private sector",$D56="Relevant",$B56&lt;&gt;"",$C56&lt;&gt;""),COUNT($AY$4:AY55)+1,"")</x:f>
      </x:c>
      <x:c r="BI56" t="str">
        <x:f t="shared" si="31"/>
      </x:c>
      <x:c r="BJ56" t="str">
        <x:f t="shared" si="19"/>
      </x:c>
      <x:c r="BK56" t="str">
        <x:f t="shared" si="20"/>
      </x:c>
      <x:c r="BL56" t="str">
        <x:f t="shared" si="21"/>
      </x:c>
      <x:c r="BM56" t="str">
        <x:f t="shared" si="22"/>
      </x:c>
      <x:c r="BN56" t="str">
        <x:f t="shared" si="23"/>
      </x:c>
      <x:c r="BO56" t="str">
        <x:f t="shared" si="24"/>
      </x:c>
      <x:c r="BP56" t="str">
        <x:f t="shared" si="25"/>
      </x:c>
      <x:c r="BQ56" t="str">
        <x:f t="shared" si="26"/>
      </x:c>
      <x:c r="BR56" t="str">
        <x:f t="shared" si="27"/>
      </x:c>
      <x:c r="BS56" t="str">
        <x:f t="shared" si="28"/>
      </x:c>
      <x:c r="CE56" s="4">
        <x:v>7</x:v>
      </x:c>
      <x:c r="CF56" s="4" t="s">
        <x:v>88</x:v>
      </x:c>
      <x:c r="CG56" s="4" t="s">
        <x:v>982</x:v>
      </x:c>
      <x:c r="CH56" s="4"/>
      <x:c r="CI56" s="4" t="s">
        <x:v>252</x:v>
      </x:c>
      <x:c r="CJ56" s="4" t="str">
        <x:f>IF(AND('3. Scope &amp; Lens'!$D$5="Company / private sector",INDEX('3. Scope &amp; Lens'!$F$16:$F$22,$CE56)="Yes",INDEX('3. Scope &amp; Lens'!$G$16:$G$22,$CE56)&lt;&gt;""),"Yes","")</x:f>
      </x:c>
      <x:c r="CK56" s="4" t="str">
        <x:f>IF($CJ56="Yes",COUNTIF($CJ$2:CJ56,"Yes"),"")</x:f>
      </x:c>
      <x:c r="CL56" s="4" t="str">
        <x:f>$CF56&amp;IF(INDEX('3. Scope &amp; Lens'!$G$16:$G$22,$CE56)="",""," — "&amp;INDEX('3. Scope &amp; Lens'!$G$16:$G$22,$CE56))</x:f>
        <x:v>Evaluation &amp; Audit</x:v>
      </x:c>
      <x:c r="CM56" s="4"/>
      <x:c r="CN56" s="4"/>
      <x:c r="CO56" s="4"/>
      <x:c r="CP56" s="4"/>
      <x:c r="CQ56" s="4"/>
      <x:c r="CR56" s="4"/>
      <x:c r="CS56" s="4"/>
      <x:c r="CT56" s="4"/>
      <x:c r="CU56" s="4"/>
      <x:c r="CV56" s="4"/>
    </x:row>
    <x:row r="57" ht="42" customHeight="1">
      <x:c r="A57" s="6" t="str">
        <x:f>IFERROR(INDEX($CL$2:$CL$57,MATCH(ROWS($A$5:A57),$CK$2:$CK$57,0)),"")</x:f>
      </x:c>
      <x:c r="B57" s="5" t="str">
        <x:f>IFERROR(INDEX($CG$2:$CG$57,MATCH(ROWS($A$5:A57),$CK$2:$CK$57,0)),"")</x:f>
      </x:c>
      <x:c r="C57" s="228" t="str">
        <x:f>IF($B57="","",IF(ISNUMBER(SEARCH("-USER-",$B57)),"",IFERROR(INDEX($CH$2:$CH$57,MATCH(ROWS($A$5:A57),$CK$2:$CK$57,0)),"")))</x:f>
      </x:c>
      <x:c r="D57" s="229"/>
      <x:c r="E57" s="19" t="str">
        <x:f t="shared" si="18"/>
      </x:c>
      <x:c r="F57" s="230"/>
      <x:c r="G57" s="230"/>
      <x:c r="AY57" t="str">
        <x:f>IF(AND('3. Scope &amp; Lens'!$D$5="Company / private sector",$D57="Relevant",$B57&lt;&gt;"",$C57&lt;&gt;""),COUNT($AY$4:AY56)+1,"")</x:f>
      </x:c>
      <x:c r="BI57" t="str">
        <x:f t="shared" si="31"/>
      </x:c>
      <x:c r="BJ57" t="str">
        <x:f t="shared" si="19"/>
      </x:c>
      <x:c r="BK57" t="str">
        <x:f t="shared" si="20"/>
      </x:c>
      <x:c r="BL57" t="str">
        <x:f t="shared" si="21"/>
      </x:c>
      <x:c r="BM57" t="str">
        <x:f t="shared" si="22"/>
      </x:c>
      <x:c r="BN57" t="str">
        <x:f t="shared" si="23"/>
      </x:c>
      <x:c r="BO57" t="str">
        <x:f t="shared" si="24"/>
      </x:c>
      <x:c r="BP57" t="str">
        <x:f t="shared" si="25"/>
      </x:c>
      <x:c r="BQ57" t="str">
        <x:f t="shared" si="26"/>
      </x:c>
      <x:c r="BR57" t="str">
        <x:f t="shared" si="27"/>
      </x:c>
      <x:c r="BS57" t="str">
        <x:f t="shared" si="28"/>
      </x:c>
      <x:c r="CE57" s="4">
        <x:v>7</x:v>
      </x:c>
      <x:c r="CF57" s="4" t="s">
        <x:v>88</x:v>
      </x:c>
      <x:c r="CG57" s="4" t="s">
        <x:v>983</x:v>
      </x:c>
      <x:c r="CH57" s="4"/>
      <x:c r="CI57" s="4" t="s">
        <x:v>252</x:v>
      </x:c>
      <x:c r="CJ57" s="4" t="str">
        <x:f>IF(AND('3. Scope &amp; Lens'!$D$5="Company / private sector",INDEX('3. Scope &amp; Lens'!$F$16:$F$22,$CE57)="Yes",INDEX('3. Scope &amp; Lens'!$G$16:$G$22,$CE57)&lt;&gt;""),"Yes","")</x:f>
      </x:c>
      <x:c r="CK57" s="4" t="str">
        <x:f>IF($CJ57="Yes",COUNTIF($CJ$2:CJ57,"Yes"),"")</x:f>
      </x:c>
      <x:c r="CL57" s="4" t="str">
        <x:f>$CF57&amp;IF(INDEX('3. Scope &amp; Lens'!$G$16:$G$22,$CE57)="",""," — "&amp;INDEX('3. Scope &amp; Lens'!$G$16:$G$22,$CE57))</x:f>
        <x:v>Evaluation &amp; Audit</x:v>
      </x:c>
      <x:c r="CM57" s="4"/>
      <x:c r="CN57" s="4"/>
      <x:c r="CO57" s="4"/>
      <x:c r="CP57" s="4"/>
      <x:c r="CQ57" s="4"/>
      <x:c r="CR57" s="4"/>
      <x:c r="CS57" s="4"/>
      <x:c r="CT57" s="4"/>
      <x:c r="CU57" s="4"/>
      <x:c r="CV57" s="4"/>
    </x:row>
    <x:row r="58" ht="42" customHeight="1">
      <x:c r="A58" s="6" t="str">
        <x:f>IFERROR(INDEX($CL$2:$CL$57,MATCH(ROWS($A$5:A58),$CK$2:$CK$57,0)),"")</x:f>
      </x:c>
      <x:c r="B58" s="5" t="str">
        <x:f>IFERROR(INDEX($CG$2:$CG$57,MATCH(ROWS($A$5:A58),$CK$2:$CK$57,0)),"")</x:f>
      </x:c>
      <x:c r="C58" s="228" t="str">
        <x:f>IF($B58="","",IF(ISNUMBER(SEARCH("-USER-",$B58)),"",IFERROR(INDEX($CH$2:$CH$57,MATCH(ROWS($A$5:A58),$CK$2:$CK$57,0)),"")))</x:f>
      </x:c>
      <x:c r="D58" s="229"/>
      <x:c r="E58" s="19" t="str">
        <x:f t="shared" si="18"/>
      </x:c>
      <x:c r="F58" s="230"/>
      <x:c r="G58" s="230"/>
      <x:c r="AY58" t="str">
        <x:f>IF(AND('3. Scope &amp; Lens'!$D$5="Company / private sector",$D58="Relevant",$B58&lt;&gt;"",$C58&lt;&gt;""),COUNT($AY$4:AY57)+1,"")</x:f>
      </x:c>
      <x:c r="BI58" t="str">
        <x:f t="shared" si="31"/>
      </x:c>
      <x:c r="BJ58" t="str">
        <x:f t="shared" si="19"/>
      </x:c>
      <x:c r="BK58" t="str">
        <x:f t="shared" si="20"/>
      </x:c>
      <x:c r="BL58" t="str">
        <x:f t="shared" si="21"/>
      </x:c>
      <x:c r="BM58" t="str">
        <x:f t="shared" si="22"/>
      </x:c>
      <x:c r="BN58" t="str">
        <x:f t="shared" si="23"/>
      </x:c>
      <x:c r="BO58" t="str">
        <x:f t="shared" si="24"/>
      </x:c>
      <x:c r="BP58" t="str">
        <x:f t="shared" si="25"/>
      </x:c>
      <x:c r="BQ58" t="str">
        <x:f t="shared" si="26"/>
      </x:c>
      <x:c r="BR58" t="str">
        <x:f t="shared" si="27"/>
      </x:c>
      <x:c r="BS58" t="str">
        <x:f t="shared" si="28"/>
      </x:c>
    </x:row>
    <x:row r="59" ht="42" customHeight="1">
      <x:c r="A59" s="6" t="str">
        <x:f>IFERROR(INDEX($CL$2:$CL$57,MATCH(ROWS($A$5:A59),$CK$2:$CK$57,0)),"")</x:f>
      </x:c>
      <x:c r="B59" s="5" t="str">
        <x:f>IFERROR(INDEX($CG$2:$CG$57,MATCH(ROWS($A$5:A59),$CK$2:$CK$57,0)),"")</x:f>
      </x:c>
      <x:c r="C59" s="228" t="str">
        <x:f>IF($B59="","",IF(ISNUMBER(SEARCH("-USER-",$B59)),"",IFERROR(INDEX($CH$2:$CH$57,MATCH(ROWS($A$5:A59),$CK$2:$CK$57,0)),"")))</x:f>
      </x:c>
      <x:c r="D59" s="229"/>
      <x:c r="E59" s="19" t="str">
        <x:f t="shared" si="18"/>
      </x:c>
      <x:c r="F59" s="230"/>
      <x:c r="G59" s="230"/>
      <x:c r="AY59" t="str">
        <x:f>IF(AND('3. Scope &amp; Lens'!$D$5="Company / private sector",$D59="Relevant",$B59&lt;&gt;"",$C59&lt;&gt;""),COUNT($AY$4:AY58)+1,"")</x:f>
      </x:c>
      <x:c r="BI59" t="str">
        <x:f t="shared" si="31"/>
      </x:c>
      <x:c r="BJ59" t="str">
        <x:f t="shared" si="19"/>
      </x:c>
      <x:c r="BK59" t="str">
        <x:f t="shared" si="20"/>
      </x:c>
      <x:c r="BL59" t="str">
        <x:f t="shared" si="21"/>
      </x:c>
      <x:c r="BM59" t="str">
        <x:f t="shared" si="22"/>
      </x:c>
      <x:c r="BN59" t="str">
        <x:f t="shared" si="23"/>
      </x:c>
      <x:c r="BO59" t="str">
        <x:f t="shared" si="24"/>
      </x:c>
      <x:c r="BP59" t="str">
        <x:f t="shared" si="25"/>
      </x:c>
      <x:c r="BQ59" t="str">
        <x:f t="shared" si="26"/>
      </x:c>
      <x:c r="BR59" t="str">
        <x:f t="shared" si="27"/>
      </x:c>
      <x:c r="BS59" t="str">
        <x:f t="shared" si="28"/>
      </x:c>
    </x:row>
    <x:row r="60" ht="42" customHeight="1">
      <x:c r="A60" s="6" t="str">
        <x:f>IFERROR(INDEX($CL$2:$CL$57,MATCH(ROWS($A$5:A60),$CK$2:$CK$57,0)),"")</x:f>
      </x:c>
      <x:c r="B60" s="5" t="str">
        <x:f>IFERROR(INDEX($CG$2:$CG$57,MATCH(ROWS($A$5:A60),$CK$2:$CK$57,0)),"")</x:f>
      </x:c>
      <x:c r="C60" s="228" t="str">
        <x:f>IF($B60="","",IF(ISNUMBER(SEARCH("-USER-",$B60)),"",IFERROR(INDEX($CH$2:$CH$57,MATCH(ROWS($A$5:A60),$CK$2:$CK$57,0)),"")))</x:f>
      </x:c>
      <x:c r="D60" s="229"/>
      <x:c r="E60" s="19" t="str">
        <x:f t="shared" si="18"/>
      </x:c>
      <x:c r="F60" s="230"/>
      <x:c r="G60" s="230"/>
      <x:c r="AY60" t="str">
        <x:f>IF(AND('3. Scope &amp; Lens'!$D$5="Company / private sector",$D60="Relevant",$B60&lt;&gt;"",$C60&lt;&gt;""),COUNT($AY$4:AY59)+1,"")</x:f>
      </x:c>
      <x:c r="BI60" t="str">
        <x:f t="shared" si="31"/>
      </x:c>
      <x:c r="BJ60" t="str">
        <x:f t="shared" si="19"/>
      </x:c>
      <x:c r="BK60" t="str">
        <x:f t="shared" si="20"/>
      </x:c>
      <x:c r="BL60" t="str">
        <x:f t="shared" si="21"/>
      </x:c>
      <x:c r="BM60" t="str">
        <x:f t="shared" si="22"/>
      </x:c>
      <x:c r="BN60" t="str">
        <x:f t="shared" si="23"/>
      </x:c>
      <x:c r="BO60" t="str">
        <x:f t="shared" si="24"/>
      </x:c>
      <x:c r="BP60" t="str">
        <x:f t="shared" si="25"/>
      </x:c>
      <x:c r="BQ60" t="str">
        <x:f t="shared" si="26"/>
      </x:c>
      <x:c r="BR60" t="str">
        <x:f t="shared" si="27"/>
      </x:c>
      <x:c r="BS60" t="str">
        <x:f t="shared" si="28"/>
      </x:c>
    </x:row>
    <x:row r="62" ht="32.099998474121094" customHeight="1">
      <x:c r="A62" s="111" t="s">
        <x:v>984</x:v>
      </x:c>
      <x:c r="B62" s="112"/>
      <x:c r="C62" s="112"/>
      <x:c r="D62" s="112"/>
      <x:c r="E62" s="112"/>
      <x:c r="F62" s="112"/>
      <x:c r="G62" s="113"/>
    </x:row>
    <x:row r="68" ht="87.94999694824219" customHeight="1"/>
    <x:row r="74" ht="18.75" customHeight="1"/>
  </x:sheetData>
  <x:sheetProtection sheet="1" objects="1" scenarios="1" formatCells="1" formatColumns="1" formatRows="1" insertColumns="1" insertRows="1" insertHyperlinks="1" deleteColumns="1" deleteRows="1" sort="1" autoFilter="1" pivotTables="1" selectLockedCells="0" selectUnlockedCells="0"/>
  <x:mergeCells>
    <x:mergeCell ref="A1:G1"/>
    <x:mergeCell ref="A2:G2"/>
    <x:mergeCell ref="A3:G3"/>
    <x:mergeCell ref="A62:G62"/>
  </x:mergeCells>
  <x:conditionalFormatting sqref="C5:C72">
    <x:cfRule type="expression" dxfId="196" priority="40">
      <x:formula>$C5="Relevant"</x:formula>
    </x:cfRule>
    <x:cfRule type="expression" dxfId="195" priority="41">
      <x:formula>$C5="Not relevant"</x:formula>
    </x:cfRule>
  </x:conditionalFormatting>
  <x:conditionalFormatting sqref="A5:B72">
    <x:cfRule type="expression" dxfId="194" priority="42">
      <x:formula>$C5="Not relevant"</x:formula>
    </x:cfRule>
    <x:cfRule type="expression" dxfId="193" priority="93">
      <x:formula>ISNUMBER(SEARCH("-USER-",$A5))</x:formula>
    </x:cfRule>
  </x:conditionalFormatting>
  <x:conditionalFormatting sqref="E5:F72">
    <x:cfRule type="expression" dxfId="192" priority="43">
      <x:formula>$C5="Not relevant"</x:formula>
    </x:cfRule>
  </x:conditionalFormatting>
  <x:conditionalFormatting sqref="D5:D9">
    <x:cfRule type="expression" dxfId="191" priority="44">
      <x:formula>$C5="Relevant"</x:formula>
    </x:cfRule>
    <x:cfRule type="expression" dxfId="190" priority="45">
      <x:formula>$C5="Not relevant"</x:formula>
    </x:cfRule>
  </x:conditionalFormatting>
  <x:conditionalFormatting sqref="D11:D11">
    <x:cfRule type="expression" dxfId="189" priority="46">
      <x:formula>$C11="Not relevant"</x:formula>
    </x:cfRule>
  </x:conditionalFormatting>
  <x:conditionalFormatting sqref="F3:F3">
    <x:cfRule type="expression" dxfId="188" priority="47">
      <x:formula>$F$3="Completed"</x:formula>
    </x:cfRule>
    <x:cfRule type="expression" dxfId="187" priority="48">
      <x:formula>$F$3="In progress"</x:formula>
    </x:cfRule>
    <x:cfRule type="expression" dxfId="186" priority="49">
      <x:formula>$F$3="Not started"</x:formula>
    </x:cfRule>
    <x:cfRule type="expression" dxfId="185" priority="50">
      <x:formula>$F$3="Out of scope"</x:formula>
    </x:cfRule>
  </x:conditionalFormatting>
  <x:conditionalFormatting sqref="D14:D19">
    <x:cfRule type="expression" dxfId="184" priority="51">
      <x:formula>$C14="Relevant"</x:formula>
    </x:cfRule>
    <x:cfRule type="expression" dxfId="183" priority="52">
      <x:formula>$C14="Not relevant"</x:formula>
    </x:cfRule>
  </x:conditionalFormatting>
  <x:conditionalFormatting sqref="D20:D21">
    <x:cfRule type="expression" dxfId="182" priority="53">
      <x:formula>$C20="Not relevant"</x:formula>
    </x:cfRule>
  </x:conditionalFormatting>
  <x:conditionalFormatting sqref="F12:F12">
    <x:cfRule type="expression" dxfId="181" priority="54">
      <x:formula>$F$12="Completed"</x:formula>
    </x:cfRule>
    <x:cfRule type="expression" dxfId="180" priority="55">
      <x:formula>$F$12="In progress"</x:formula>
    </x:cfRule>
    <x:cfRule type="expression" dxfId="179" priority="56">
      <x:formula>$F$12="Not started"</x:formula>
    </x:cfRule>
    <x:cfRule type="expression" dxfId="178" priority="57">
      <x:formula>$F$12="Out of scope"</x:formula>
    </x:cfRule>
  </x:conditionalFormatting>
  <x:conditionalFormatting sqref="D24:D29">
    <x:cfRule type="expression" dxfId="177" priority="58">
      <x:formula>$C24="Relevant"</x:formula>
    </x:cfRule>
    <x:cfRule type="expression" dxfId="176" priority="59">
      <x:formula>$C24="Not relevant"</x:formula>
    </x:cfRule>
  </x:conditionalFormatting>
  <x:conditionalFormatting sqref="D30:D31">
    <x:cfRule type="expression" dxfId="175" priority="60">
      <x:formula>$C30="Not relevant"</x:formula>
    </x:cfRule>
  </x:conditionalFormatting>
  <x:conditionalFormatting sqref="F22:F22">
    <x:cfRule type="expression" dxfId="174" priority="61">
      <x:formula>$F$22="Completed"</x:formula>
    </x:cfRule>
    <x:cfRule type="expression" dxfId="173" priority="62">
      <x:formula>$F$22="In progress"</x:formula>
    </x:cfRule>
    <x:cfRule type="expression" dxfId="172" priority="63">
      <x:formula>$F$22="Not started"</x:formula>
    </x:cfRule>
    <x:cfRule type="expression" dxfId="171" priority="64">
      <x:formula>$F$22="Out of scope"</x:formula>
    </x:cfRule>
  </x:conditionalFormatting>
  <x:conditionalFormatting sqref="D34:D41">
    <x:cfRule type="expression" dxfId="170" priority="65">
      <x:formula>$C34="Relevant"</x:formula>
    </x:cfRule>
    <x:cfRule type="expression" dxfId="169" priority="66">
      <x:formula>$C34="Not relevant"</x:formula>
    </x:cfRule>
  </x:conditionalFormatting>
  <x:conditionalFormatting sqref="D42:D43">
    <x:cfRule type="expression" dxfId="168" priority="67">
      <x:formula>$C42="Not relevant"</x:formula>
    </x:cfRule>
  </x:conditionalFormatting>
  <x:conditionalFormatting sqref="F32:F32">
    <x:cfRule type="expression" dxfId="167" priority="68">
      <x:formula>$F$32="Completed"</x:formula>
    </x:cfRule>
    <x:cfRule type="expression" dxfId="166" priority="69">
      <x:formula>$F$32="In progress"</x:formula>
    </x:cfRule>
    <x:cfRule type="expression" dxfId="165" priority="70">
      <x:formula>$F$32="Not started"</x:formula>
    </x:cfRule>
    <x:cfRule type="expression" dxfId="164" priority="71">
      <x:formula>$F$32="Out of scope"</x:formula>
    </x:cfRule>
  </x:conditionalFormatting>
  <x:conditionalFormatting sqref="D46:D53">
    <x:cfRule type="expression" dxfId="163" priority="72">
      <x:formula>$C46="Relevant"</x:formula>
    </x:cfRule>
    <x:cfRule type="expression" dxfId="162" priority="73">
      <x:formula>$C46="Not relevant"</x:formula>
    </x:cfRule>
  </x:conditionalFormatting>
  <x:conditionalFormatting sqref="D54:D55">
    <x:cfRule type="expression" dxfId="161" priority="74">
      <x:formula>$C54="Not relevant"</x:formula>
    </x:cfRule>
  </x:conditionalFormatting>
  <x:conditionalFormatting sqref="F44:F44">
    <x:cfRule type="expression" dxfId="160" priority="75">
      <x:formula>$F$44="Completed"</x:formula>
    </x:cfRule>
    <x:cfRule type="expression" dxfId="159" priority="76">
      <x:formula>$F$44="In progress"</x:formula>
    </x:cfRule>
    <x:cfRule type="expression" dxfId="158" priority="77">
      <x:formula>$F$44="Not started"</x:formula>
    </x:cfRule>
    <x:cfRule type="expression" dxfId="157" priority="78">
      <x:formula>$F$44="Out of scope"</x:formula>
    </x:cfRule>
  </x:conditionalFormatting>
  <x:conditionalFormatting sqref="D58:D62">
    <x:cfRule type="expression" dxfId="156" priority="79">
      <x:formula>$C58="Relevant"</x:formula>
    </x:cfRule>
    <x:cfRule type="expression" dxfId="155" priority="80">
      <x:formula>$C58="Not relevant"</x:formula>
    </x:cfRule>
  </x:conditionalFormatting>
  <x:conditionalFormatting sqref="D63:D64">
    <x:cfRule type="expression" dxfId="154" priority="81">
      <x:formula>$C63="Not relevant"</x:formula>
    </x:cfRule>
  </x:conditionalFormatting>
  <x:conditionalFormatting sqref="F56:F56">
    <x:cfRule type="expression" dxfId="153" priority="82">
      <x:formula>$F$56="Completed"</x:formula>
    </x:cfRule>
    <x:cfRule type="expression" dxfId="152" priority="83">
      <x:formula>$F$56="In progress"</x:formula>
    </x:cfRule>
    <x:cfRule type="expression" dxfId="151" priority="84">
      <x:formula>$F$56="Not started"</x:formula>
    </x:cfRule>
    <x:cfRule type="expression" dxfId="150" priority="85">
      <x:formula>$F$56="Out of scope"</x:formula>
    </x:cfRule>
  </x:conditionalFormatting>
  <x:conditionalFormatting sqref="D67:D70">
    <x:cfRule type="expression" dxfId="149" priority="86">
      <x:formula>$C67="Relevant"</x:formula>
    </x:cfRule>
    <x:cfRule type="expression" dxfId="148" priority="87">
      <x:formula>$C67="Not relevant"</x:formula>
    </x:cfRule>
  </x:conditionalFormatting>
  <x:conditionalFormatting sqref="D71:D72">
    <x:cfRule type="expression" dxfId="147" priority="88">
      <x:formula>$C71="Not relevant"</x:formula>
    </x:cfRule>
  </x:conditionalFormatting>
  <x:conditionalFormatting sqref="F65:F65">
    <x:cfRule type="expression" dxfId="146" priority="89">
      <x:formula>$F$65="Completed"</x:formula>
    </x:cfRule>
    <x:cfRule type="expression" dxfId="145" priority="90">
      <x:formula>$F$65="In progress"</x:formula>
    </x:cfRule>
    <x:cfRule type="expression" dxfId="144" priority="91">
      <x:formula>$F$65="Not started"</x:formula>
    </x:cfRule>
    <x:cfRule type="expression" dxfId="143" priority="92">
      <x:formula>$F$65="Out of scope"</x:formula>
    </x:cfRule>
  </x:conditionalFormatting>
  <x:conditionalFormatting sqref="D5:F72">
    <x:cfRule type="expression" dxfId="142" priority="94">
      <x:formula>ISNUMBER(SEARCH("-USER-",$A5))</x:formula>
    </x:cfRule>
  </x:conditionalFormatting>
  <x:conditionalFormatting sqref="A5:F72">
    <x:cfRule type="expression" dxfId="141" priority="95">
      <x:formula>ISNUMBER(SEARCH("-USER-",$A5))</x:formula>
    </x:cfRule>
  </x:conditionalFormatting>
  <x:conditionalFormatting sqref="F3:F3">
    <x:cfRule type="expression" dxfId="140" priority="96">
      <x:formula>$F$3="Completed"</x:formula>
    </x:cfRule>
    <x:cfRule type="expression" dxfId="139" priority="97">
      <x:formula>$F$3="Ongoing"</x:formula>
    </x:cfRule>
    <x:cfRule type="expression" dxfId="138" priority="98">
      <x:formula>$F$3="Not started"</x:formula>
    </x:cfRule>
    <x:cfRule type="expression" dxfId="137" priority="99">
      <x:formula>$F$3="Out of scope"</x:formula>
    </x:cfRule>
  </x:conditionalFormatting>
  <x:conditionalFormatting sqref="F12:F12">
    <x:cfRule type="expression" dxfId="136" priority="100">
      <x:formula>$F$12="Completed"</x:formula>
    </x:cfRule>
    <x:cfRule type="expression" dxfId="135" priority="101">
      <x:formula>$F$12="Ongoing"</x:formula>
    </x:cfRule>
    <x:cfRule type="expression" dxfId="134" priority="102">
      <x:formula>$F$12="Not started"</x:formula>
    </x:cfRule>
    <x:cfRule type="expression" dxfId="133" priority="103">
      <x:formula>$F$12="Out of scope"</x:formula>
    </x:cfRule>
  </x:conditionalFormatting>
  <x:conditionalFormatting sqref="F22:F22">
    <x:cfRule type="expression" dxfId="132" priority="104">
      <x:formula>$F$22="Completed"</x:formula>
    </x:cfRule>
    <x:cfRule type="expression" dxfId="131" priority="105">
      <x:formula>$F$22="Ongoing"</x:formula>
    </x:cfRule>
    <x:cfRule type="expression" dxfId="130" priority="106">
      <x:formula>$F$22="Not started"</x:formula>
    </x:cfRule>
    <x:cfRule type="expression" dxfId="129" priority="107">
      <x:formula>$F$22="Out of scope"</x:formula>
    </x:cfRule>
  </x:conditionalFormatting>
  <x:conditionalFormatting sqref="F32:F32">
    <x:cfRule type="expression" dxfId="128" priority="108">
      <x:formula>$F$32="Completed"</x:formula>
    </x:cfRule>
    <x:cfRule type="expression" dxfId="127" priority="109">
      <x:formula>$F$32="Ongoing"</x:formula>
    </x:cfRule>
    <x:cfRule type="expression" dxfId="126" priority="110">
      <x:formula>$F$32="Not started"</x:formula>
    </x:cfRule>
    <x:cfRule type="expression" dxfId="125" priority="111">
      <x:formula>$F$32="Out of scope"</x:formula>
    </x:cfRule>
  </x:conditionalFormatting>
  <x:conditionalFormatting sqref="F44:F44">
    <x:cfRule type="expression" dxfId="124" priority="112">
      <x:formula>$F$44="Completed"</x:formula>
    </x:cfRule>
    <x:cfRule type="expression" dxfId="123" priority="113">
      <x:formula>$F$44="Ongoing"</x:formula>
    </x:cfRule>
    <x:cfRule type="expression" dxfId="122" priority="114">
      <x:formula>$F$44="Not started"</x:formula>
    </x:cfRule>
    <x:cfRule type="expression" dxfId="121" priority="115">
      <x:formula>$F$44="Out of scope"</x:formula>
    </x:cfRule>
  </x:conditionalFormatting>
  <x:conditionalFormatting sqref="F56:F56">
    <x:cfRule type="expression" dxfId="120" priority="116">
      <x:formula>$F$56="Completed"</x:formula>
    </x:cfRule>
    <x:cfRule type="expression" dxfId="119" priority="117">
      <x:formula>$F$56="Ongoing"</x:formula>
    </x:cfRule>
    <x:cfRule type="expression" dxfId="118" priority="118">
      <x:formula>$F$56="Not started"</x:formula>
    </x:cfRule>
    <x:cfRule type="expression" dxfId="117" priority="119">
      <x:formula>$F$56="Out of scope"</x:formula>
    </x:cfRule>
  </x:conditionalFormatting>
  <x:conditionalFormatting sqref="F65:F65">
    <x:cfRule type="expression" dxfId="116" priority="120">
      <x:formula>$F$65="Completed"</x:formula>
    </x:cfRule>
    <x:cfRule type="expression" dxfId="115" priority="121">
      <x:formula>$F$65="Ongoing"</x:formula>
    </x:cfRule>
    <x:cfRule type="expression" dxfId="114" priority="122">
      <x:formula>$F$65="Not started"</x:formula>
    </x:cfRule>
    <x:cfRule type="expression" dxfId="113" priority="123">
      <x:formula>$F$65="Out of scope"</x:formula>
    </x:cfRule>
  </x:conditionalFormatting>
  <x:conditionalFormatting sqref="A5:G60">
    <x:cfRule type="expression" dxfId="112" priority="124">
      <x:formula>$B5=""</x:formula>
    </x:cfRule>
    <x:cfRule type="expression" dxfId="111" priority="125">
      <x:formula>ISNUMBER(SEARCH("-USER-",$B5))</x:formula>
    </x:cfRule>
  </x:conditionalFormatting>
  <x:conditionalFormatting sqref="D5:D60">
    <x:cfRule type="expression" dxfId="110" priority="126">
      <x:formula>$D5="Relevant"</x:formula>
    </x:cfRule>
    <x:cfRule type="expression" dxfId="109" priority="127">
      <x:formula>$D5="Not relevant"</x:formula>
    </x:cfRule>
  </x:conditionalFormatting>
  <x:dataValidations count="58">
    <x:dataValidation type="list" sqref="D5:D60">
      <x:formula1>"Relevant,Not relevant"</x:formula1>
    </x:dataValidation>
    <x:dataValidation type="list" sqref="F5">
      <x:formula1>$BI$5:$BS$5</x:formula1>
    </x:dataValidation>
    <x:dataValidation type="list" sqref="F6">
      <x:formula1>$BI$6:$BS$6</x:formula1>
    </x:dataValidation>
    <x:dataValidation type="list" sqref="F7">
      <x:formula1>$BI$7:$BS$7</x:formula1>
    </x:dataValidation>
    <x:dataValidation type="list" sqref="F8">
      <x:formula1>$BI$8:$BS$8</x:formula1>
    </x:dataValidation>
    <x:dataValidation type="list" sqref="F9">
      <x:formula1>$BI$9:$BS$9</x:formula1>
    </x:dataValidation>
    <x:dataValidation type="list" sqref="F10">
      <x:formula1>$BI$10:$BS$10</x:formula1>
    </x:dataValidation>
    <x:dataValidation type="list" sqref="F11">
      <x:formula1>$BI$11:$BS$11</x:formula1>
    </x:dataValidation>
    <x:dataValidation type="list" sqref="F12">
      <x:formula1>$BI$12:$BS$12</x:formula1>
    </x:dataValidation>
    <x:dataValidation type="list" sqref="F13">
      <x:formula1>$BI$13:$BS$13</x:formula1>
    </x:dataValidation>
    <x:dataValidation type="list" sqref="F14">
      <x:formula1>$BI$14:$BS$14</x:formula1>
    </x:dataValidation>
    <x:dataValidation type="list" sqref="F15">
      <x:formula1>$BI$15:$BS$15</x:formula1>
    </x:dataValidation>
    <x:dataValidation type="list" sqref="F16">
      <x:formula1>$BI$16:$BS$16</x:formula1>
    </x:dataValidation>
    <x:dataValidation type="list" sqref="F17">
      <x:formula1>$BI$17:$BS$17</x:formula1>
    </x:dataValidation>
    <x:dataValidation type="list" sqref="F18">
      <x:formula1>$BI$18:$BS$18</x:formula1>
    </x:dataValidation>
    <x:dataValidation type="list" sqref="F19">
      <x:formula1>$BI$19:$BS$19</x:formula1>
    </x:dataValidation>
    <x:dataValidation type="list" sqref="F20">
      <x:formula1>$BI$20:$BS$20</x:formula1>
    </x:dataValidation>
    <x:dataValidation type="list" sqref="F21">
      <x:formula1>$BI$21:$BS$21</x:formula1>
    </x:dataValidation>
    <x:dataValidation type="list" sqref="F22">
      <x:formula1>$BI$22:$BS$22</x:formula1>
    </x:dataValidation>
    <x:dataValidation type="list" sqref="F23">
      <x:formula1>$BI$23:$BS$23</x:formula1>
    </x:dataValidation>
    <x:dataValidation type="list" sqref="F24">
      <x:formula1>$BI$24:$BS$24</x:formula1>
    </x:dataValidation>
    <x:dataValidation type="list" sqref="F25">
      <x:formula1>$BI$25:$BS$25</x:formula1>
    </x:dataValidation>
    <x:dataValidation type="list" sqref="F26">
      <x:formula1>$BI$26:$BS$26</x:formula1>
    </x:dataValidation>
    <x:dataValidation type="list" sqref="F27">
      <x:formula1>$BI$27:$BS$27</x:formula1>
    </x:dataValidation>
    <x:dataValidation type="list" sqref="F28">
      <x:formula1>$BI$28:$BS$28</x:formula1>
    </x:dataValidation>
    <x:dataValidation type="list" sqref="F29">
      <x:formula1>$BI$29:$BS$29</x:formula1>
    </x:dataValidation>
    <x:dataValidation type="list" sqref="F30">
      <x:formula1>$BI$30:$BS$30</x:formula1>
    </x:dataValidation>
    <x:dataValidation type="list" sqref="F31">
      <x:formula1>$BI$31:$BS$31</x:formula1>
    </x:dataValidation>
    <x:dataValidation type="list" sqref="F32">
      <x:formula1>$BI$32:$BS$32</x:formula1>
    </x:dataValidation>
    <x:dataValidation type="list" sqref="F33">
      <x:formula1>$BI$33:$BS$33</x:formula1>
    </x:dataValidation>
    <x:dataValidation type="list" sqref="F34">
      <x:formula1>$BI$34:$BS$34</x:formula1>
    </x:dataValidation>
    <x:dataValidation type="list" sqref="F35">
      <x:formula1>$BI$35:$BS$35</x:formula1>
    </x:dataValidation>
    <x:dataValidation type="list" sqref="F36">
      <x:formula1>$BI$36:$BS$36</x:formula1>
    </x:dataValidation>
    <x:dataValidation type="list" sqref="F37">
      <x:formula1>$BI$37:$BS$37</x:formula1>
    </x:dataValidation>
    <x:dataValidation type="list" sqref="F38">
      <x:formula1>$BI$38:$BS$38</x:formula1>
    </x:dataValidation>
    <x:dataValidation type="list" sqref="F39">
      <x:formula1>$BI$39:$BS$39</x:formula1>
    </x:dataValidation>
    <x:dataValidation type="list" sqref="F40">
      <x:formula1>$BI$40:$BS$40</x:formula1>
    </x:dataValidation>
    <x:dataValidation type="list" sqref="F41">
      <x:formula1>$BI$41:$BS$41</x:formula1>
    </x:dataValidation>
    <x:dataValidation type="list" sqref="F42">
      <x:formula1>$BI$42:$BS$42</x:formula1>
    </x:dataValidation>
    <x:dataValidation type="list" sqref="F43">
      <x:formula1>$BI$43:$BS$43</x:formula1>
    </x:dataValidation>
    <x:dataValidation type="list" sqref="F44">
      <x:formula1>$BI$44:$BS$44</x:formula1>
    </x:dataValidation>
    <x:dataValidation type="list" sqref="F45">
      <x:formula1>$BI$45:$BS$45</x:formula1>
    </x:dataValidation>
    <x:dataValidation type="list" sqref="F46">
      <x:formula1>$BI$46:$BS$46</x:formula1>
    </x:dataValidation>
    <x:dataValidation type="list" sqref="F47">
      <x:formula1>$BI$47:$BS$47</x:formula1>
    </x:dataValidation>
    <x:dataValidation type="list" sqref="F48">
      <x:formula1>$BI$48:$BS$48</x:formula1>
    </x:dataValidation>
    <x:dataValidation type="list" sqref="F49">
      <x:formula1>$BI$49:$BS$49</x:formula1>
    </x:dataValidation>
    <x:dataValidation type="list" sqref="F50">
      <x:formula1>$BI$50:$BS$50</x:formula1>
    </x:dataValidation>
    <x:dataValidation type="list" sqref="F51">
      <x:formula1>$BI$51:$BS$51</x:formula1>
    </x:dataValidation>
    <x:dataValidation type="list" sqref="F52">
      <x:formula1>$BI$52:$BS$52</x:formula1>
    </x:dataValidation>
    <x:dataValidation type="list" sqref="F53">
      <x:formula1>$BI$53:$BS$53</x:formula1>
    </x:dataValidation>
    <x:dataValidation type="list" sqref="F54">
      <x:formula1>$BI$54:$BS$54</x:formula1>
    </x:dataValidation>
    <x:dataValidation type="list" sqref="F55">
      <x:formula1>$BI$55:$BS$55</x:formula1>
    </x:dataValidation>
    <x:dataValidation type="list" sqref="F56">
      <x:formula1>$BI$56:$BS$56</x:formula1>
    </x:dataValidation>
    <x:dataValidation type="list" sqref="F57">
      <x:formula1>$BI$57:$BS$57</x:formula1>
    </x:dataValidation>
    <x:dataValidation type="list" sqref="F58">
      <x:formula1>$BI$58:$BS$58</x:formula1>
    </x:dataValidation>
    <x:dataValidation type="list" sqref="F59">
      <x:formula1>$BI$59:$BS$59</x:formula1>
    </x:dataValidation>
    <x:dataValidation type="list" sqref="F60">
      <x:formula1>$BI$60:$BS$60</x:formula1>
    </x:dataValidation>
    <x:dataValidation type="custom" allowBlank="0" showErrorMessage="1" errorStyle="stop" errorTitle="Protected formula" error="Only lavender user-added risk rows can be edited in this column." sqref="C5:C60">
      <x:formula1>ISNUMBER(SEARCH("-USER-",$B5))</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4.25"/>
  <x:cols>
    <x:col min="1" max="1" width="10" customWidth="1"/>
    <x:col min="2" max="2" width="26" customWidth="1"/>
    <x:col min="3" max="4" width="10" customWidth="1"/>
    <x:col min="5" max="5" width="9" customWidth="1"/>
    <x:col min="6" max="6" width="11" customWidth="1"/>
    <x:col min="7" max="7" width="12" customWidth="1"/>
    <x:col min="8" max="8" width="18" customWidth="1"/>
    <x:col min="9" max="9" width="35" customWidth="1"/>
    <x:col min="10" max="10" width="30" customWidth="1"/>
    <x:col min="11" max="13" width="25.5" customWidth="1"/>
    <x:col min="14" max="45" width="0" hidden="1" customWidth="1"/>
    <x:col min="46" max="46" width="17.875" customWidth="1"/>
  </x:cols>
  <x:sheetData>
    <x:row r="1" ht="27.950000762939453" customHeight="1">
      <x:c r="A1" s="121" t="str">
        <x:f>IF('2. Start &amp; Setup'!$C$10="","PROJECT ASSESSMENT — YOUR PROJECT","PROJECT ASSESSMENT — "&amp;UPPER('2. Start &amp; Setup'!$C$10))</x:f>
        <x:v>PROJECT ASSESSMENT — YOUR PROJECT</x:v>
      </x:c>
      <x:c r="B1" s="121"/>
      <x:c r="C1" s="121"/>
      <x:c r="D1" s="121"/>
      <x:c r="E1" s="121"/>
      <x:c r="F1" s="121"/>
      <x:c r="G1" s="121"/>
      <x:c r="H1" s="121"/>
      <x:c r="I1" s="121"/>
      <x:c r="J1" s="121"/>
      <x:c r="K1" s="121"/>
      <x:c r="L1" s="121"/>
      <x:c r="M1" s="122"/>
      <x:c r="N1" t="s">
        <x:v>985</x:v>
      </x:c>
      <x:c r="O1" t="s">
        <x:v>986</x:v>
      </x:c>
      <x:c r="P1" t="s">
        <x:v>987</x:v>
      </x:c>
      <x:c r="Q1" t="s">
        <x:v>988</x:v>
      </x:c>
      <x:c r="R1" t="s">
        <x:v>989</x:v>
      </x:c>
      <x:c r="S1" t="s">
        <x:v>990</x:v>
      </x:c>
      <x:c r="T1" t="s">
        <x:v>991</x:v>
      </x:c>
      <x:c r="U1" t="s">
        <x:v>992</x:v>
      </x:c>
      <x:c r="V1" t="s">
        <x:v>993</x:v>
      </x:c>
      <x:c r="W1" t="s">
        <x:v>994</x:v>
      </x:c>
      <x:c r="X1" t="s">
        <x:v>995</x:v>
      </x:c>
      <x:c r="Y1" t="s">
        <x:v>996</x:v>
      </x:c>
      <x:c r="Z1" t="s">
        <x:v>997</x:v>
      </x:c>
      <x:c r="AA1" t="s">
        <x:v>998</x:v>
      </x:c>
      <x:c r="AB1" t="s">
        <x:v>999</x:v>
      </x:c>
      <x:c r="AC1" t="s">
        <x:v>1000</x:v>
      </x:c>
      <x:c r="AD1" t="s">
        <x:v>1001</x:v>
      </x:c>
      <x:c r="AE1" t="s">
        <x:v>1002</x:v>
      </x:c>
      <x:c r="AF1" t="s">
        <x:v>1003</x:v>
      </x:c>
      <x:c r="AG1" t="s">
        <x:v>1004</x:v>
      </x:c>
      <x:c r="AH1" t="s">
        <x:v>1005</x:v>
      </x:c>
      <x:c r="AI1" t="s">
        <x:v>1006</x:v>
      </x:c>
      <x:c r="AJ1" t="s">
        <x:v>1007</x:v>
      </x:c>
      <x:c r="AK1" t="s">
        <x:v>94</x:v>
      </x:c>
      <x:c r="AL1" t="s">
        <x:v>998</x:v>
      </x:c>
      <x:c r="AM1" t="s">
        <x:v>999</x:v>
      </x:c>
      <x:c r="AN1" t="s">
        <x:v>1000</x:v>
      </x:c>
      <x:c r="AO1" t="s">
        <x:v>1001</x:v>
      </x:c>
      <x:c r="AP1" t="s">
        <x:v>1003</x:v>
      </x:c>
      <x:c r="AQ1" t="s">
        <x:v>1004</x:v>
      </x:c>
      <x:c r="AR1" t="s">
        <x:v>1006</x:v>
      </x:c>
      <x:c r="AS1" t="s">
        <x:v>1007</x:v>
      </x:c>
    </x:row>
    <x:row r="2" ht="27.950000762939453" customHeight="1">
      <x:c r="A2" s="121"/>
      <x:c r="B2" s="121"/>
      <x:c r="C2" s="121"/>
      <x:c r="D2" s="121"/>
      <x:c r="E2" s="121"/>
      <x:c r="F2" s="121"/>
      <x:c r="G2" s="121"/>
      <x:c r="H2" s="121"/>
      <x:c r="I2" s="121"/>
      <x:c r="J2" s="121"/>
      <x:c r="K2" s="121"/>
      <x:c r="L2" s="121"/>
      <x:c r="M2" s="122"/>
      <x:c r="AK2" t="s">
        <x:v>127</x:v>
      </x:c>
      <x:c r="AL2" t="s">
        <x:v>1008</x:v>
      </x:c>
      <x:c r="AM2" t="s">
        <x:v>1009</x:v>
      </x:c>
      <x:c r="AP2" t="s">
        <x:v>1010</x:v>
      </x:c>
      <x:c r="AR2" t="s">
        <x:v>1011</x:v>
      </x:c>
    </x:row>
    <x:row r="3" ht="36" customHeight="1">
      <x:c r="A3" s="123" t="str">
        <x:f>IF('3. Scope &amp; Lens'!$D$5="","Select a stakeholder lens in Scope &amp; Lens. ","Active lens: "&amp;'3. Scope &amp; Lens'!$D$5&amp;". ")&amp;"Only Relevant risks from the selected project phases appear below. Use the dropdowns to select IIT actions and supporting tools, tailor selections in the cell, and add project-specific actions in the next column. Lavender identifies user-added risks."</x:f>
        <x:v>Active lens: Company / private sector. Only Relevant risks from the selected project phases appear below. Use the dropdowns to select IIT actions and supporting tools, tailor selections in the cell, and add project-specific actions in the next column. Lavender identifies user-added risks.</x:v>
      </x:c>
      <x:c r="B3" s="123"/>
      <x:c r="C3" s="123"/>
      <x:c r="D3" s="123"/>
      <x:c r="E3" s="123"/>
      <x:c r="F3" s="123"/>
      <x:c r="G3" s="123"/>
      <x:c r="H3" s="123"/>
      <x:c r="I3" s="123"/>
      <x:c r="J3" s="123"/>
      <x:c r="K3" s="123"/>
      <x:c r="L3" s="123"/>
      <x:c r="M3" s="122"/>
      <x:c r="AK3" t="s">
        <x:v>149</x:v>
      </x:c>
      <x:c r="AL3" t="s">
        <x:v>1012</x:v>
      </x:c>
      <x:c r="AM3" t="s">
        <x:v>1013</x:v>
      </x:c>
      <x:c r="AP3" t="s">
        <x:v>1010</x:v>
      </x:c>
      <x:c r="AR3" t="s">
        <x:v>1011</x:v>
      </x:c>
    </x:row>
    <x:row r="4" ht="36" customHeight="1">
      <x:c r="A4" s="118" t="s">
        <x:v>1014</x:v>
      </x:c>
      <x:c r="B4" s="119" t="s">
        <x:v>1014</x:v>
      </x:c>
      <x:c r="C4" s="118" t="s">
        <x:v>1015</x:v>
      </x:c>
      <x:c r="D4" s="119" t="s">
        <x:v>1015</x:v>
      </x:c>
      <x:c r="E4" s="119" t="s">
        <x:v>1015</x:v>
      </x:c>
      <x:c r="F4" s="119" t="s">
        <x:v>1015</x:v>
      </x:c>
      <x:c r="G4" s="119" t="s">
        <x:v>1015</x:v>
      </x:c>
      <x:c r="H4" s="120" t="s">
        <x:v>1015</x:v>
      </x:c>
      <x:c r="I4" s="118" t="s">
        <x:v>1016</x:v>
      </x:c>
      <x:c r="J4" s="119" t="s">
        <x:v>1016</x:v>
      </x:c>
      <x:c r="K4" s="119" t="s">
        <x:v>1017</x:v>
      </x:c>
      <x:c r="L4" s="120" t="s">
        <x:v>1017</x:v>
      </x:c>
      <x:c r="M4" s="124" t="s">
        <x:v>1017</x:v>
      </x:c>
      <x:c r="AK4" t="s">
        <x:v>175</x:v>
      </x:c>
      <x:c r="AL4" t="s">
        <x:v>1018</x:v>
      </x:c>
      <x:c r="AM4" t="s">
        <x:v>1019</x:v>
      </x:c>
      <x:c r="AP4" t="s">
        <x:v>1020</x:v>
      </x:c>
      <x:c r="AR4" t="s">
        <x:v>1021</x:v>
      </x:c>
    </x:row>
    <x:row r="5" ht="36" customHeight="1">
      <x:c r="A5" s="201" t="s">
        <x:v>169</x:v>
      </x:c>
      <x:c r="B5" s="201" t="s">
        <x:v>112</x:v>
      </x:c>
      <x:c r="C5" s="201" t="s">
        <x:v>1022</x:v>
      </x:c>
      <x:c r="D5" s="201" t="s">
        <x:v>1023</x:v>
      </x:c>
      <x:c r="E5" s="201" t="s">
        <x:v>1024</x:v>
      </x:c>
      <x:c r="F5" s="201" t="s">
        <x:v>1025</x:v>
      </x:c>
      <x:c r="G5" s="201" t="s">
        <x:v>1026</x:v>
      </x:c>
      <x:c r="H5" s="201" t="s">
        <x:v>1027</x:v>
      </x:c>
      <x:c r="I5" s="201" t="s">
        <x:v>1028</x:v>
      </x:c>
      <x:c r="J5" s="201" t="s">
        <x:v>1029</x:v>
      </x:c>
      <x:c r="K5" s="201" t="s">
        <x:v>1030</x:v>
      </x:c>
      <x:c r="L5" s="201" t="s">
        <x:v>1031</x:v>
      </x:c>
      <x:c r="M5" s="202" t="s">
        <x:v>1032</x:v>
      </x:c>
      <x:c r="AK5" t="s">
        <x:v>200</x:v>
      </x:c>
      <x:c r="AL5" t="s">
        <x:v>1033</x:v>
      </x:c>
      <x:c r="AM5" t="s">
        <x:v>1034</x:v>
      </x:c>
      <x:c r="AP5" t="s">
        <x:v>1010</x:v>
      </x:c>
      <x:c r="AR5" t="s">
        <x:v>1011</x:v>
      </x:c>
    </x:row>
    <x:row r="6" ht="189.9499969482422" customHeight="1">
      <x:c r="A6" s="1" t="str">
        <x:f>IFERROR(INDEX('4. Risk Screening'!$B$5:$B$60,MATCH(ROWS($A$6:A6),'4. Risk Screening'!$AY$5:$AY$60,0)),"")</x:f>
      </x:c>
      <x:c r="B6" s="1" t="str">
        <x:f>IF($A6="","",IFERROR(INDEX('4. Risk Screening'!$C$5:$C$60,MATCH($A6,'4. Risk Screening'!$B$5:$B$60,0)),""))</x:f>
      </x:c>
      <x:c r="C6" s="231"/>
      <x:c r="D6" s="231"/>
      <x:c r="E6" s="2" t="str">
        <x:f t="shared" ref="E6:E37" si="0">IF(OR(C6="",D6=""),"",C6*D6)</x:f>
      </x:c>
      <x:c r="F6" s="2" t="str">
        <x:f t="shared" ref="F6:F37" si="1">IF(E6="","",IF(E6&gt;=17,"Critical",IF(E6&gt;=10,"High",IF(E6&gt;=5,"Medium","Low"))))</x:f>
      </x:c>
      <x:c r="G6" s="232"/>
      <x:c r="H6" s="232"/>
      <x:c r="I6" s="233"/>
      <x:c r="J6" s="234"/>
      <x:c r="K6" s="235"/>
      <x:c r="L6" s="236"/>
      <x:c r="M6" s="237"/>
      <x:c r="N6" t="str">
        <x:f t="shared" ref="N6:N37" si="2">IF($I6="","",$I6)</x:f>
      </x:c>
      <x:c r="O6" t="str">
        <x:f>IF($A6="","",IFERROR(IF(INDEX('4. Risk Screening'!$BT$2:$CD$43,MATCH($A6,'4. Risk Screening'!$BB$2:$BB$43,0),1)="","",IF($I6="",INDEX('4. Risk Screening'!$BT$2:$CD$43,MATCH($A6,'4. Risk Screening'!$BB$2:$BB$43,0),1),IF(ISNUMBER(SEARCH(INDEX('4. Risk Screening'!$BT$2:$CD$43,MATCH($A6,'4. Risk Screening'!$BB$2:$BB$43,0),1),$I6)),"",INDEX('4. Risk Screening'!$BT$2:$CD$43,MATCH($A6,'4. Risk Screening'!$BB$2:$BB$43,0),1)&amp;CHAR(10)&amp;$I6))),""))</x:f>
      </x:c>
      <x:c r="P6" t="str">
        <x:f>IF($A6="","",IFERROR(IF(INDEX('4. Risk Screening'!$BT$2:$CD$43,MATCH($A6,'4. Risk Screening'!$BB$2:$BB$43,0),2)="","",IF($I6="",INDEX('4. Risk Screening'!$BT$2:$CD$43,MATCH($A6,'4. Risk Screening'!$BB$2:$BB$43,0),2),IF(ISNUMBER(SEARCH(INDEX('4. Risk Screening'!$BT$2:$CD$43,MATCH($A6,'4. Risk Screening'!$BB$2:$BB$43,0),2),$I6)),"",INDEX('4. Risk Screening'!$BT$2:$CD$43,MATCH($A6,'4. Risk Screening'!$BB$2:$BB$43,0),2)&amp;CHAR(10)&amp;$I6))),""))</x:f>
      </x:c>
      <x:c r="Q6" t="str">
        <x:f>IF($A6="","",IFERROR(IF(INDEX('4. Risk Screening'!$BT$2:$CD$43,MATCH($A6,'4. Risk Screening'!$BB$2:$BB$43,0),3)="","",IF($I6="",INDEX('4. Risk Screening'!$BT$2:$CD$43,MATCH($A6,'4. Risk Screening'!$BB$2:$BB$43,0),3),IF(ISNUMBER(SEARCH(INDEX('4. Risk Screening'!$BT$2:$CD$43,MATCH($A6,'4. Risk Screening'!$BB$2:$BB$43,0),3),$I6)),"",INDEX('4. Risk Screening'!$BT$2:$CD$43,MATCH($A6,'4. Risk Screening'!$BB$2:$BB$43,0),3)&amp;CHAR(10)&amp;$I6))),""))</x:f>
      </x:c>
      <x:c r="R6" t="str">
        <x:f>IF($A6="","",IFERROR(IF(INDEX('4. Risk Screening'!$BT$2:$CD$43,MATCH($A6,'4. Risk Screening'!$BB$2:$BB$43,0),4)="","",IF($I6="",INDEX('4. Risk Screening'!$BT$2:$CD$43,MATCH($A6,'4. Risk Screening'!$BB$2:$BB$43,0),4),IF(ISNUMBER(SEARCH(INDEX('4. Risk Screening'!$BT$2:$CD$43,MATCH($A6,'4. Risk Screening'!$BB$2:$BB$43,0),4),$I6)),"",INDEX('4. Risk Screening'!$BT$2:$CD$43,MATCH($A6,'4. Risk Screening'!$BB$2:$BB$43,0),4)&amp;CHAR(10)&amp;$I6))),""))</x:f>
      </x:c>
      <x:c r="S6" t="str">
        <x:f>IF($A6="","",IFERROR(IF(INDEX('4. Risk Screening'!$BT$2:$CD$43,MATCH($A6,'4. Risk Screening'!$BB$2:$BB$43,0),5)="","",IF($I6="",INDEX('4. Risk Screening'!$BT$2:$CD$43,MATCH($A6,'4. Risk Screening'!$BB$2:$BB$43,0),5),IF(ISNUMBER(SEARCH(INDEX('4. Risk Screening'!$BT$2:$CD$43,MATCH($A6,'4. Risk Screening'!$BB$2:$BB$43,0),5),$I6)),"",INDEX('4. Risk Screening'!$BT$2:$CD$43,MATCH($A6,'4. Risk Screening'!$BB$2:$BB$43,0),5)&amp;CHAR(10)&amp;$I6))),""))</x:f>
      </x:c>
      <x:c r="T6" t="str">
        <x:f>IF($A6="","",IFERROR(IF(INDEX('4. Risk Screening'!$BT$2:$CD$43,MATCH($A6,'4. Risk Screening'!$BB$2:$BB$43,0),6)="","",IF($I6="",INDEX('4. Risk Screening'!$BT$2:$CD$43,MATCH($A6,'4. Risk Screening'!$BB$2:$BB$43,0),6),IF(ISNUMBER(SEARCH(INDEX('4. Risk Screening'!$BT$2:$CD$43,MATCH($A6,'4. Risk Screening'!$BB$2:$BB$43,0),6),$I6)),"",INDEX('4. Risk Screening'!$BT$2:$CD$43,MATCH($A6,'4. Risk Screening'!$BB$2:$BB$43,0),6)&amp;CHAR(10)&amp;$I6))),""))</x:f>
      </x:c>
      <x:c r="U6" t="str">
        <x:f>IF($A6="","",IFERROR(IF(INDEX('4. Risk Screening'!$BT$2:$CD$43,MATCH($A6,'4. Risk Screening'!$BB$2:$BB$43,0),7)="","",IF($I6="",INDEX('4. Risk Screening'!$BT$2:$CD$43,MATCH($A6,'4. Risk Screening'!$BB$2:$BB$43,0),7),IF(ISNUMBER(SEARCH(INDEX('4. Risk Screening'!$BT$2:$CD$43,MATCH($A6,'4. Risk Screening'!$BB$2:$BB$43,0),7),$I6)),"",INDEX('4. Risk Screening'!$BT$2:$CD$43,MATCH($A6,'4. Risk Screening'!$BB$2:$BB$43,0),7)&amp;CHAR(10)&amp;$I6))),""))</x:f>
      </x:c>
      <x:c r="V6" t="str">
        <x:f>IF($A6="","",IFERROR(IF(INDEX('4. Risk Screening'!$BT$2:$CD$43,MATCH($A6,'4. Risk Screening'!$BB$2:$BB$43,0),8)="","",IF($I6="",INDEX('4. Risk Screening'!$BT$2:$CD$43,MATCH($A6,'4. Risk Screening'!$BB$2:$BB$43,0),8),IF(ISNUMBER(SEARCH(INDEX('4. Risk Screening'!$BT$2:$CD$43,MATCH($A6,'4. Risk Screening'!$BB$2:$BB$43,0),8),$I6)),"",INDEX('4. Risk Screening'!$BT$2:$CD$43,MATCH($A6,'4. Risk Screening'!$BB$2:$BB$43,0),8)&amp;CHAR(10)&amp;$I6))),""))</x:f>
      </x:c>
      <x:c r="W6" t="str">
        <x:f>IF($A6="","",IFERROR(IF(INDEX('4. Risk Screening'!$BT$2:$CD$43,MATCH($A6,'4. Risk Screening'!$BB$2:$BB$43,0),9)="","",IF($I6="",INDEX('4. Risk Screening'!$BT$2:$CD$43,MATCH($A6,'4. Risk Screening'!$BB$2:$BB$43,0),9),IF(ISNUMBER(SEARCH(INDEX('4. Risk Screening'!$BT$2:$CD$43,MATCH($A6,'4. Risk Screening'!$BB$2:$BB$43,0),9),$I6)),"",INDEX('4. Risk Screening'!$BT$2:$CD$43,MATCH($A6,'4. Risk Screening'!$BB$2:$BB$43,0),9)&amp;CHAR(10)&amp;$I6))),""))</x:f>
      </x:c>
      <x:c r="X6" t="str">
        <x:f>IF($A6="","",IFERROR(IF(INDEX('4. Risk Screening'!$BT$2:$CD$43,MATCH($A6,'4. Risk Screening'!$BB$2:$BB$43,0),10)="","",IF($I6="",INDEX('4. Risk Screening'!$BT$2:$CD$43,MATCH($A6,'4. Risk Screening'!$BB$2:$BB$43,0),10),IF(ISNUMBER(SEARCH(INDEX('4. Risk Screening'!$BT$2:$CD$43,MATCH($A6,'4. Risk Screening'!$BB$2:$BB$43,0),10),$I6)),"",INDEX('4. Risk Screening'!$BT$2:$CD$43,MATCH($A6,'4. Risk Screening'!$BB$2:$BB$43,0),10)&amp;CHAR(10)&amp;$I6))),""))</x:f>
      </x:c>
      <x:c r="Y6" t="str">
        <x:f>IF($A6="","",IFERROR(IF(INDEX('4. Risk Screening'!$BT$2:$CD$43,MATCH($A6,'4. Risk Screening'!$BB$2:$BB$43,0),11)="","",IF($I6="",INDEX('4. Risk Screening'!$BT$2:$CD$43,MATCH($A6,'4. Risk Screening'!$BB$2:$BB$43,0),11),IF(ISNUMBER(SEARCH(INDEX('4. Risk Screening'!$BT$2:$CD$43,MATCH($A6,'4. Risk Screening'!$BB$2:$BB$43,0),11),$I6)),"",INDEX('4. Risk Screening'!$BT$2:$CD$43,MATCH($A6,'4. Risk Screening'!$BB$2:$BB$43,0),11)&amp;CHAR(10)&amp;$I6))),""))</x:f>
      </x:c>
      <x:c r="Z6" t="str">
        <x:f t="shared" ref="Z6:Z37" si="3">IF($K6="","",$K6)</x:f>
      </x:c>
      <x:c r="AA6" t="str">
        <x:f t="shared" ref="AA6:AA37" si="4">IF($A6="","",IFERROR(IF(INDEX($AL$2:$AS$43,MATCH($A6,$AK$2:$AK$43,0),1)="","",IF($K6="",INDEX($AL$2:$AS$43,MATCH($A6,$AK$2:$AK$43,0),1),IF(ISNUMBER(SEARCH(LEFT(INDEX($AL$2:$AS$43,MATCH($A6,$AK$2:$AK$43,0),1),FIND(":",INDEX($AL$2:$AS$43,MATCH($A6,$AK$2:$AK$43,0),1))-1),$K6)),"",INDEX($AL$2:$AS$43,MATCH($A6,$AK$2:$AK$43,0),1)&amp;CHAR(10)&amp;$K6))),""))</x:f>
      </x:c>
      <x:c r="AB6" t="str">
        <x:f t="shared" ref="AB6:AB37" si="5">IF($A6="","",IFERROR(IF(INDEX($AL$2:$AS$43,MATCH($A6,$AK$2:$AK$43,0),2)="","",IF($K6="",INDEX($AL$2:$AS$43,MATCH($A6,$AK$2:$AK$43,0),2),IF(ISNUMBER(SEARCH(LEFT(INDEX($AL$2:$AS$43,MATCH($A6,$AK$2:$AK$43,0),2),FIND(":",INDEX($AL$2:$AS$43,MATCH($A6,$AK$2:$AK$43,0),2))-1),$K6)),"",INDEX($AL$2:$AS$43,MATCH($A6,$AK$2:$AK$43,0),2)&amp;CHAR(10)&amp;$K6))),""))</x:f>
      </x:c>
      <x:c r="AC6" t="str">
        <x:f t="shared" ref="AC6:AC37" si="6">IF($A6="","",IFERROR(IF(INDEX($AL$2:$AS$43,MATCH($A6,$AK$2:$AK$43,0),3)="","",IF($K6="",INDEX($AL$2:$AS$43,MATCH($A6,$AK$2:$AK$43,0),3),IF(ISNUMBER(SEARCH(LEFT(INDEX($AL$2:$AS$43,MATCH($A6,$AK$2:$AK$43,0),3),FIND(":",INDEX($AL$2:$AS$43,MATCH($A6,$AK$2:$AK$43,0),3))-1),$K6)),"",INDEX($AL$2:$AS$43,MATCH($A6,$AK$2:$AK$43,0),3)&amp;CHAR(10)&amp;$K6))),""))</x:f>
      </x:c>
      <x:c r="AD6" t="str">
        <x:f t="shared" ref="AD6:AD37" si="7">IF($A6="","",IFERROR(IF(INDEX($AL$2:$AS$43,MATCH($A6,$AK$2:$AK$43,0),4)="","",IF($K6="",INDEX($AL$2:$AS$43,MATCH($A6,$AK$2:$AK$43,0),4),IF(ISNUMBER(SEARCH(LEFT(INDEX($AL$2:$AS$43,MATCH($A6,$AK$2:$AK$43,0),4),FIND(":",INDEX($AL$2:$AS$43,MATCH($A6,$AK$2:$AK$43,0),4))-1),$K6)),"",INDEX($AL$2:$AS$43,MATCH($A6,$AK$2:$AK$43,0),4)&amp;CHAR(10)&amp;$K6))),""))</x:f>
      </x:c>
      <x:c r="AE6" t="str">
        <x:f t="shared" ref="AE6:AE37" si="8">IF($L6="","",$L6)</x:f>
      </x:c>
      <x:c r="AF6" t="str">
        <x:f t="shared" ref="AF6:AF37" si="9">IF($A6="","",IFERROR(IF(INDEX($AL$2:$AS$43,MATCH($A6,$AK$2:$AK$43,0),5)="","",IF($L6="",INDEX($AL$2:$AS$43,MATCH($A6,$AK$2:$AK$43,0),5),IF(ISNUMBER(SEARCH(LEFT(INDEX($AL$2:$AS$43,MATCH($A6,$AK$2:$AK$43,0),5),FIND(":",INDEX($AL$2:$AS$43,MATCH($A6,$AK$2:$AK$43,0),5))-1),$L6)),"",INDEX($AL$2:$AS$43,MATCH($A6,$AK$2:$AK$43,0),5)&amp;CHAR(10)&amp;$L6))),""))</x:f>
      </x:c>
      <x:c r="AG6" t="str">
        <x:f t="shared" ref="AG6:AG37" si="10">IF($A6="","",IFERROR(IF(INDEX($AL$2:$AS$43,MATCH($A6,$AK$2:$AK$43,0),6)="","",IF($L6="",INDEX($AL$2:$AS$43,MATCH($A6,$AK$2:$AK$43,0),6),IF(ISNUMBER(SEARCH(LEFT(INDEX($AL$2:$AS$43,MATCH($A6,$AK$2:$AK$43,0),6),FIND(":",INDEX($AL$2:$AS$43,MATCH($A6,$AK$2:$AK$43,0),6))-1),$L6)),"",INDEX($AL$2:$AS$43,MATCH($A6,$AK$2:$AK$43,0),6)&amp;CHAR(10)&amp;$L6))),""))</x:f>
      </x:c>
      <x:c r="AH6" t="str">
        <x:f t="shared" ref="AH6:AH37" si="11">IF($M6="","",$M6)</x:f>
      </x:c>
      <x:c r="AI6" t="str">
        <x:f t="shared" ref="AI6:AI37" si="12">IF($A6="","",IFERROR(IF(INDEX($AL$2:$AS$43,MATCH($A6,$AK$2:$AK$43,0),7)="","",IF($M6="",INDEX($AL$2:$AS$43,MATCH($A6,$AK$2:$AK$43,0),7),IF(ISNUMBER(SEARCH(LEFT(INDEX($AL$2:$AS$43,MATCH($A6,$AK$2:$AK$43,0),7),FIND(":",INDEX($AL$2:$AS$43,MATCH($A6,$AK$2:$AK$43,0),7))-1),$M6)),"",INDEX($AL$2:$AS$43,MATCH($A6,$AK$2:$AK$43,0),7)&amp;CHAR(10)&amp;$M6))),""))</x:f>
      </x:c>
      <x:c r="AJ6" t="str">
        <x:f t="shared" ref="AJ6:AJ37" si="13">IF($A6="","",IFERROR(IF(INDEX($AL$2:$AS$43,MATCH($A6,$AK$2:$AK$43,0),8)="","",IF($M6="",INDEX($AL$2:$AS$43,MATCH($A6,$AK$2:$AK$43,0),8),IF(ISNUMBER(SEARCH(LEFT(INDEX($AL$2:$AS$43,MATCH($A6,$AK$2:$AK$43,0),8),FIND(":",INDEX($AL$2:$AS$43,MATCH($A6,$AK$2:$AK$43,0),8))-1),$M6)),"",INDEX($AL$2:$AS$43,MATCH($A6,$AK$2:$AK$43,0),8)&amp;CHAR(10)&amp;$M6))),""))</x:f>
      </x:c>
      <x:c r="AK6" t="s">
        <x:v>217</x:v>
      </x:c>
      <x:c r="AL6" t="s">
        <x:v>1035</x:v>
      </x:c>
      <x:c r="AM6" t="s">
        <x:v>1036</x:v>
      </x:c>
      <x:c r="AP6" t="s">
        <x:v>1010</x:v>
      </x:c>
      <x:c r="AR6" t="s">
        <x:v>1037</x:v>
      </x:c>
    </x:row>
    <x:row r="7" ht="189.9499969482422" customHeight="1">
      <x:c r="A7" s="1" t="str">
        <x:f>IFERROR(INDEX('4. Risk Screening'!$B$5:$B$60,MATCH(ROWS($A$6:A7),'4. Risk Screening'!$AY$5:$AY$60,0)),"")</x:f>
      </x:c>
      <x:c r="B7" s="1" t="str">
        <x:f>IF($A7="","",IFERROR(INDEX('4. Risk Screening'!$C$5:$C$60,MATCH($A7,'4. Risk Screening'!$B$5:$B$60,0)),""))</x:f>
      </x:c>
      <x:c r="C7" s="231"/>
      <x:c r="D7" s="231"/>
      <x:c r="E7" s="2" t="str">
        <x:f t="shared" si="0"/>
      </x:c>
      <x:c r="F7" s="2" t="str">
        <x:f t="shared" si="1"/>
      </x:c>
      <x:c r="G7" s="232"/>
      <x:c r="H7" s="232"/>
      <x:c r="I7" s="233"/>
      <x:c r="J7" s="234"/>
      <x:c r="K7" s="235"/>
      <x:c r="L7" s="236"/>
      <x:c r="M7" s="237"/>
      <x:c r="N7" t="str">
        <x:f t="shared" si="2"/>
      </x:c>
      <x:c r="O7" t="str">
        <x:f>IF($A7="","",IFERROR(IF(INDEX('4. Risk Screening'!$BT$2:$CD$43,MATCH($A7,'4. Risk Screening'!$BB$2:$BB$43,0),1)="","",IF($I7="",INDEX('4. Risk Screening'!$BT$2:$CD$43,MATCH($A7,'4. Risk Screening'!$BB$2:$BB$43,0),1),IF(ISNUMBER(SEARCH(INDEX('4. Risk Screening'!$BT$2:$CD$43,MATCH($A7,'4. Risk Screening'!$BB$2:$BB$43,0),1),$I7)),"",INDEX('4. Risk Screening'!$BT$2:$CD$43,MATCH($A7,'4. Risk Screening'!$BB$2:$BB$43,0),1)&amp;CHAR(10)&amp;$I7))),""))</x:f>
      </x:c>
      <x:c r="P7" t="str">
        <x:f>IF($A7="","",IFERROR(IF(INDEX('4. Risk Screening'!$BT$2:$CD$43,MATCH($A7,'4. Risk Screening'!$BB$2:$BB$43,0),2)="","",IF($I7="",INDEX('4. Risk Screening'!$BT$2:$CD$43,MATCH($A7,'4. Risk Screening'!$BB$2:$BB$43,0),2),IF(ISNUMBER(SEARCH(INDEX('4. Risk Screening'!$BT$2:$CD$43,MATCH($A7,'4. Risk Screening'!$BB$2:$BB$43,0),2),$I7)),"",INDEX('4. Risk Screening'!$BT$2:$CD$43,MATCH($A7,'4. Risk Screening'!$BB$2:$BB$43,0),2)&amp;CHAR(10)&amp;$I7))),""))</x:f>
      </x:c>
      <x:c r="Q7" t="str">
        <x:f>IF($A7="","",IFERROR(IF(INDEX('4. Risk Screening'!$BT$2:$CD$43,MATCH($A7,'4. Risk Screening'!$BB$2:$BB$43,0),3)="","",IF($I7="",INDEX('4. Risk Screening'!$BT$2:$CD$43,MATCH($A7,'4. Risk Screening'!$BB$2:$BB$43,0),3),IF(ISNUMBER(SEARCH(INDEX('4. Risk Screening'!$BT$2:$CD$43,MATCH($A7,'4. Risk Screening'!$BB$2:$BB$43,0),3),$I7)),"",INDEX('4. Risk Screening'!$BT$2:$CD$43,MATCH($A7,'4. Risk Screening'!$BB$2:$BB$43,0),3)&amp;CHAR(10)&amp;$I7))),""))</x:f>
      </x:c>
      <x:c r="R7" t="str">
        <x:f>IF($A7="","",IFERROR(IF(INDEX('4. Risk Screening'!$BT$2:$CD$43,MATCH($A7,'4. Risk Screening'!$BB$2:$BB$43,0),4)="","",IF($I7="",INDEX('4. Risk Screening'!$BT$2:$CD$43,MATCH($A7,'4. Risk Screening'!$BB$2:$BB$43,0),4),IF(ISNUMBER(SEARCH(INDEX('4. Risk Screening'!$BT$2:$CD$43,MATCH($A7,'4. Risk Screening'!$BB$2:$BB$43,0),4),$I7)),"",INDEX('4. Risk Screening'!$BT$2:$CD$43,MATCH($A7,'4. Risk Screening'!$BB$2:$BB$43,0),4)&amp;CHAR(10)&amp;$I7))),""))</x:f>
      </x:c>
      <x:c r="S7" t="str">
        <x:f>IF($A7="","",IFERROR(IF(INDEX('4. Risk Screening'!$BT$2:$CD$43,MATCH($A7,'4. Risk Screening'!$BB$2:$BB$43,0),5)="","",IF($I7="",INDEX('4. Risk Screening'!$BT$2:$CD$43,MATCH($A7,'4. Risk Screening'!$BB$2:$BB$43,0),5),IF(ISNUMBER(SEARCH(INDEX('4. Risk Screening'!$BT$2:$CD$43,MATCH($A7,'4. Risk Screening'!$BB$2:$BB$43,0),5),$I7)),"",INDEX('4. Risk Screening'!$BT$2:$CD$43,MATCH($A7,'4. Risk Screening'!$BB$2:$BB$43,0),5)&amp;CHAR(10)&amp;$I7))),""))</x:f>
      </x:c>
      <x:c r="T7" t="str">
        <x:f>IF($A7="","",IFERROR(IF(INDEX('4. Risk Screening'!$BT$2:$CD$43,MATCH($A7,'4. Risk Screening'!$BB$2:$BB$43,0),6)="","",IF($I7="",INDEX('4. Risk Screening'!$BT$2:$CD$43,MATCH($A7,'4. Risk Screening'!$BB$2:$BB$43,0),6),IF(ISNUMBER(SEARCH(INDEX('4. Risk Screening'!$BT$2:$CD$43,MATCH($A7,'4. Risk Screening'!$BB$2:$BB$43,0),6),$I7)),"",INDEX('4. Risk Screening'!$BT$2:$CD$43,MATCH($A7,'4. Risk Screening'!$BB$2:$BB$43,0),6)&amp;CHAR(10)&amp;$I7))),""))</x:f>
      </x:c>
      <x:c r="U7" t="str">
        <x:f>IF($A7="","",IFERROR(IF(INDEX('4. Risk Screening'!$BT$2:$CD$43,MATCH($A7,'4. Risk Screening'!$BB$2:$BB$43,0),7)="","",IF($I7="",INDEX('4. Risk Screening'!$BT$2:$CD$43,MATCH($A7,'4. Risk Screening'!$BB$2:$BB$43,0),7),IF(ISNUMBER(SEARCH(INDEX('4. Risk Screening'!$BT$2:$CD$43,MATCH($A7,'4. Risk Screening'!$BB$2:$BB$43,0),7),$I7)),"",INDEX('4. Risk Screening'!$BT$2:$CD$43,MATCH($A7,'4. Risk Screening'!$BB$2:$BB$43,0),7)&amp;CHAR(10)&amp;$I7))),""))</x:f>
      </x:c>
      <x:c r="V7" t="str">
        <x:f>IF($A7="","",IFERROR(IF(INDEX('4. Risk Screening'!$BT$2:$CD$43,MATCH($A7,'4. Risk Screening'!$BB$2:$BB$43,0),8)="","",IF($I7="",INDEX('4. Risk Screening'!$BT$2:$CD$43,MATCH($A7,'4. Risk Screening'!$BB$2:$BB$43,0),8),IF(ISNUMBER(SEARCH(INDEX('4. Risk Screening'!$BT$2:$CD$43,MATCH($A7,'4. Risk Screening'!$BB$2:$BB$43,0),8),$I7)),"",INDEX('4. Risk Screening'!$BT$2:$CD$43,MATCH($A7,'4. Risk Screening'!$BB$2:$BB$43,0),8)&amp;CHAR(10)&amp;$I7))),""))</x:f>
      </x:c>
      <x:c r="W7" t="str">
        <x:f>IF($A7="","",IFERROR(IF(INDEX('4. Risk Screening'!$BT$2:$CD$43,MATCH($A7,'4. Risk Screening'!$BB$2:$BB$43,0),9)="","",IF($I7="",INDEX('4. Risk Screening'!$BT$2:$CD$43,MATCH($A7,'4. Risk Screening'!$BB$2:$BB$43,0),9),IF(ISNUMBER(SEARCH(INDEX('4. Risk Screening'!$BT$2:$CD$43,MATCH($A7,'4. Risk Screening'!$BB$2:$BB$43,0),9),$I7)),"",INDEX('4. Risk Screening'!$BT$2:$CD$43,MATCH($A7,'4. Risk Screening'!$BB$2:$BB$43,0),9)&amp;CHAR(10)&amp;$I7))),""))</x:f>
      </x:c>
      <x:c r="X7" t="str">
        <x:f>IF($A7="","",IFERROR(IF(INDEX('4. Risk Screening'!$BT$2:$CD$43,MATCH($A7,'4. Risk Screening'!$BB$2:$BB$43,0),10)="","",IF($I7="",INDEX('4. Risk Screening'!$BT$2:$CD$43,MATCH($A7,'4. Risk Screening'!$BB$2:$BB$43,0),10),IF(ISNUMBER(SEARCH(INDEX('4. Risk Screening'!$BT$2:$CD$43,MATCH($A7,'4. Risk Screening'!$BB$2:$BB$43,0),10),$I7)),"",INDEX('4. Risk Screening'!$BT$2:$CD$43,MATCH($A7,'4. Risk Screening'!$BB$2:$BB$43,0),10)&amp;CHAR(10)&amp;$I7))),""))</x:f>
      </x:c>
      <x:c r="Y7" t="str">
        <x:f>IF($A7="","",IFERROR(IF(INDEX('4. Risk Screening'!$BT$2:$CD$43,MATCH($A7,'4. Risk Screening'!$BB$2:$BB$43,0),11)="","",IF($I7="",INDEX('4. Risk Screening'!$BT$2:$CD$43,MATCH($A7,'4. Risk Screening'!$BB$2:$BB$43,0),11),IF(ISNUMBER(SEARCH(INDEX('4. Risk Screening'!$BT$2:$CD$43,MATCH($A7,'4. Risk Screening'!$BB$2:$BB$43,0),11),$I7)),"",INDEX('4. Risk Screening'!$BT$2:$CD$43,MATCH($A7,'4. Risk Screening'!$BB$2:$BB$43,0),11)&amp;CHAR(10)&amp;$I7))),""))</x:f>
      </x:c>
      <x:c r="Z7" t="str">
        <x:f t="shared" si="3"/>
      </x:c>
      <x:c r="AA7" t="str">
        <x:f t="shared" si="4"/>
      </x:c>
      <x:c r="AB7" t="str">
        <x:f t="shared" si="5"/>
      </x:c>
      <x:c r="AC7" t="str">
        <x:f t="shared" si="6"/>
      </x:c>
      <x:c r="AD7" t="str">
        <x:f t="shared" si="7"/>
      </x:c>
      <x:c r="AE7" t="str">
        <x:f t="shared" si="8"/>
      </x:c>
      <x:c r="AF7" t="str">
        <x:f t="shared" si="9"/>
      </x:c>
      <x:c r="AG7" t="str">
        <x:f t="shared" si="10"/>
      </x:c>
      <x:c r="AH7" t="str">
        <x:f t="shared" si="11"/>
      </x:c>
      <x:c r="AI7" t="str">
        <x:f t="shared" si="12"/>
      </x:c>
      <x:c r="AJ7" t="str">
        <x:f t="shared" si="13"/>
      </x:c>
      <x:c r="AK7" t="s">
        <x:v>240</x:v>
      </x:c>
      <x:c r="AL7" t="s">
        <x:v>1038</x:v>
      </x:c>
      <x:c r="AM7" t="s">
        <x:v>1039</x:v>
      </x:c>
      <x:c r="AP7" t="s">
        <x:v>1020</x:v>
      </x:c>
      <x:c r="AR7" t="s">
        <x:v>1040</x:v>
      </x:c>
    </x:row>
    <x:row r="8" ht="189.9499969482422" customHeight="1">
      <x:c r="A8" s="1" t="str">
        <x:f>IFERROR(INDEX('4. Risk Screening'!$B$5:$B$60,MATCH(ROWS($A$6:A8),'4. Risk Screening'!$AY$5:$AY$60,0)),"")</x:f>
      </x:c>
      <x:c r="B8" s="1" t="str">
        <x:f>IF($A8="","",IFERROR(INDEX('4. Risk Screening'!$C$5:$C$60,MATCH($A8,'4. Risk Screening'!$B$5:$B$60,0)),""))</x:f>
      </x:c>
      <x:c r="C8" s="231"/>
      <x:c r="D8" s="231"/>
      <x:c r="E8" s="2" t="str">
        <x:f t="shared" si="0"/>
      </x:c>
      <x:c r="F8" s="2" t="str">
        <x:f t="shared" si="1"/>
      </x:c>
      <x:c r="G8" s="232"/>
      <x:c r="H8" s="232"/>
      <x:c r="I8" s="233"/>
      <x:c r="J8" s="234"/>
      <x:c r="K8" s="235"/>
      <x:c r="L8" s="236"/>
      <x:c r="M8" s="237"/>
      <x:c r="N8" t="str">
        <x:f t="shared" si="2"/>
      </x:c>
      <x:c r="O8" t="str">
        <x:f>IF($A8="","",IFERROR(IF(INDEX('4. Risk Screening'!$BT$2:$CD$43,MATCH($A8,'4. Risk Screening'!$BB$2:$BB$43,0),1)="","",IF($I8="",INDEX('4. Risk Screening'!$BT$2:$CD$43,MATCH($A8,'4. Risk Screening'!$BB$2:$BB$43,0),1),IF(ISNUMBER(SEARCH(INDEX('4. Risk Screening'!$BT$2:$CD$43,MATCH($A8,'4. Risk Screening'!$BB$2:$BB$43,0),1),$I8)),"",INDEX('4. Risk Screening'!$BT$2:$CD$43,MATCH($A8,'4. Risk Screening'!$BB$2:$BB$43,0),1)&amp;CHAR(10)&amp;$I8))),""))</x:f>
      </x:c>
      <x:c r="P8" t="str">
        <x:f>IF($A8="","",IFERROR(IF(INDEX('4. Risk Screening'!$BT$2:$CD$43,MATCH($A8,'4. Risk Screening'!$BB$2:$BB$43,0),2)="","",IF($I8="",INDEX('4. Risk Screening'!$BT$2:$CD$43,MATCH($A8,'4. Risk Screening'!$BB$2:$BB$43,0),2),IF(ISNUMBER(SEARCH(INDEX('4. Risk Screening'!$BT$2:$CD$43,MATCH($A8,'4. Risk Screening'!$BB$2:$BB$43,0),2),$I8)),"",INDEX('4. Risk Screening'!$BT$2:$CD$43,MATCH($A8,'4. Risk Screening'!$BB$2:$BB$43,0),2)&amp;CHAR(10)&amp;$I8))),""))</x:f>
      </x:c>
      <x:c r="Q8" t="str">
        <x:f>IF($A8="","",IFERROR(IF(INDEX('4. Risk Screening'!$BT$2:$CD$43,MATCH($A8,'4. Risk Screening'!$BB$2:$BB$43,0),3)="","",IF($I8="",INDEX('4. Risk Screening'!$BT$2:$CD$43,MATCH($A8,'4. Risk Screening'!$BB$2:$BB$43,0),3),IF(ISNUMBER(SEARCH(INDEX('4. Risk Screening'!$BT$2:$CD$43,MATCH($A8,'4. Risk Screening'!$BB$2:$BB$43,0),3),$I8)),"",INDEX('4. Risk Screening'!$BT$2:$CD$43,MATCH($A8,'4. Risk Screening'!$BB$2:$BB$43,0),3)&amp;CHAR(10)&amp;$I8))),""))</x:f>
      </x:c>
      <x:c r="R8" t="str">
        <x:f>IF($A8="","",IFERROR(IF(INDEX('4. Risk Screening'!$BT$2:$CD$43,MATCH($A8,'4. Risk Screening'!$BB$2:$BB$43,0),4)="","",IF($I8="",INDEX('4. Risk Screening'!$BT$2:$CD$43,MATCH($A8,'4. Risk Screening'!$BB$2:$BB$43,0),4),IF(ISNUMBER(SEARCH(INDEX('4. Risk Screening'!$BT$2:$CD$43,MATCH($A8,'4. Risk Screening'!$BB$2:$BB$43,0),4),$I8)),"",INDEX('4. Risk Screening'!$BT$2:$CD$43,MATCH($A8,'4. Risk Screening'!$BB$2:$BB$43,0),4)&amp;CHAR(10)&amp;$I8))),""))</x:f>
      </x:c>
      <x:c r="S8" t="str">
        <x:f>IF($A8="","",IFERROR(IF(INDEX('4. Risk Screening'!$BT$2:$CD$43,MATCH($A8,'4. Risk Screening'!$BB$2:$BB$43,0),5)="","",IF($I8="",INDEX('4. Risk Screening'!$BT$2:$CD$43,MATCH($A8,'4. Risk Screening'!$BB$2:$BB$43,0),5),IF(ISNUMBER(SEARCH(INDEX('4. Risk Screening'!$BT$2:$CD$43,MATCH($A8,'4. Risk Screening'!$BB$2:$BB$43,0),5),$I8)),"",INDEX('4. Risk Screening'!$BT$2:$CD$43,MATCH($A8,'4. Risk Screening'!$BB$2:$BB$43,0),5)&amp;CHAR(10)&amp;$I8))),""))</x:f>
      </x:c>
      <x:c r="T8" t="str">
        <x:f>IF($A8="","",IFERROR(IF(INDEX('4. Risk Screening'!$BT$2:$CD$43,MATCH($A8,'4. Risk Screening'!$BB$2:$BB$43,0),6)="","",IF($I8="",INDEX('4. Risk Screening'!$BT$2:$CD$43,MATCH($A8,'4. Risk Screening'!$BB$2:$BB$43,0),6),IF(ISNUMBER(SEARCH(INDEX('4. Risk Screening'!$BT$2:$CD$43,MATCH($A8,'4. Risk Screening'!$BB$2:$BB$43,0),6),$I8)),"",INDEX('4. Risk Screening'!$BT$2:$CD$43,MATCH($A8,'4. Risk Screening'!$BB$2:$BB$43,0),6)&amp;CHAR(10)&amp;$I8))),""))</x:f>
      </x:c>
      <x:c r="U8" t="str">
        <x:f>IF($A8="","",IFERROR(IF(INDEX('4. Risk Screening'!$BT$2:$CD$43,MATCH($A8,'4. Risk Screening'!$BB$2:$BB$43,0),7)="","",IF($I8="",INDEX('4. Risk Screening'!$BT$2:$CD$43,MATCH($A8,'4. Risk Screening'!$BB$2:$BB$43,0),7),IF(ISNUMBER(SEARCH(INDEX('4. Risk Screening'!$BT$2:$CD$43,MATCH($A8,'4. Risk Screening'!$BB$2:$BB$43,0),7),$I8)),"",INDEX('4. Risk Screening'!$BT$2:$CD$43,MATCH($A8,'4. Risk Screening'!$BB$2:$BB$43,0),7)&amp;CHAR(10)&amp;$I8))),""))</x:f>
      </x:c>
      <x:c r="V8" t="str">
        <x:f>IF($A8="","",IFERROR(IF(INDEX('4. Risk Screening'!$BT$2:$CD$43,MATCH($A8,'4. Risk Screening'!$BB$2:$BB$43,0),8)="","",IF($I8="",INDEX('4. Risk Screening'!$BT$2:$CD$43,MATCH($A8,'4. Risk Screening'!$BB$2:$BB$43,0),8),IF(ISNUMBER(SEARCH(INDEX('4. Risk Screening'!$BT$2:$CD$43,MATCH($A8,'4. Risk Screening'!$BB$2:$BB$43,0),8),$I8)),"",INDEX('4. Risk Screening'!$BT$2:$CD$43,MATCH($A8,'4. Risk Screening'!$BB$2:$BB$43,0),8)&amp;CHAR(10)&amp;$I8))),""))</x:f>
      </x:c>
      <x:c r="W8" t="str">
        <x:f>IF($A8="","",IFERROR(IF(INDEX('4. Risk Screening'!$BT$2:$CD$43,MATCH($A8,'4. Risk Screening'!$BB$2:$BB$43,0),9)="","",IF($I8="",INDEX('4. Risk Screening'!$BT$2:$CD$43,MATCH($A8,'4. Risk Screening'!$BB$2:$BB$43,0),9),IF(ISNUMBER(SEARCH(INDEX('4. Risk Screening'!$BT$2:$CD$43,MATCH($A8,'4. Risk Screening'!$BB$2:$BB$43,0),9),$I8)),"",INDEX('4. Risk Screening'!$BT$2:$CD$43,MATCH($A8,'4. Risk Screening'!$BB$2:$BB$43,0),9)&amp;CHAR(10)&amp;$I8))),""))</x:f>
      </x:c>
      <x:c r="X8" t="str">
        <x:f>IF($A8="","",IFERROR(IF(INDEX('4. Risk Screening'!$BT$2:$CD$43,MATCH($A8,'4. Risk Screening'!$BB$2:$BB$43,0),10)="","",IF($I8="",INDEX('4. Risk Screening'!$BT$2:$CD$43,MATCH($A8,'4. Risk Screening'!$BB$2:$BB$43,0),10),IF(ISNUMBER(SEARCH(INDEX('4. Risk Screening'!$BT$2:$CD$43,MATCH($A8,'4. Risk Screening'!$BB$2:$BB$43,0),10),$I8)),"",INDEX('4. Risk Screening'!$BT$2:$CD$43,MATCH($A8,'4. Risk Screening'!$BB$2:$BB$43,0),10)&amp;CHAR(10)&amp;$I8))),""))</x:f>
      </x:c>
      <x:c r="Y8" t="str">
        <x:f>IF($A8="","",IFERROR(IF(INDEX('4. Risk Screening'!$BT$2:$CD$43,MATCH($A8,'4. Risk Screening'!$BB$2:$BB$43,0),11)="","",IF($I8="",INDEX('4. Risk Screening'!$BT$2:$CD$43,MATCH($A8,'4. Risk Screening'!$BB$2:$BB$43,0),11),IF(ISNUMBER(SEARCH(INDEX('4. Risk Screening'!$BT$2:$CD$43,MATCH($A8,'4. Risk Screening'!$BB$2:$BB$43,0),11),$I8)),"",INDEX('4. Risk Screening'!$BT$2:$CD$43,MATCH($A8,'4. Risk Screening'!$BB$2:$BB$43,0),11)&amp;CHAR(10)&amp;$I8))),""))</x:f>
      </x:c>
      <x:c r="Z8" t="str">
        <x:f t="shared" si="3"/>
      </x:c>
      <x:c r="AA8" t="str">
        <x:f t="shared" si="4"/>
      </x:c>
      <x:c r="AB8" t="str">
        <x:f t="shared" si="5"/>
      </x:c>
      <x:c r="AC8" t="str">
        <x:f t="shared" si="6"/>
      </x:c>
      <x:c r="AD8" t="str">
        <x:f t="shared" si="7"/>
      </x:c>
      <x:c r="AE8" t="str">
        <x:f t="shared" si="8"/>
      </x:c>
      <x:c r="AF8" t="str">
        <x:f t="shared" si="9"/>
      </x:c>
      <x:c r="AG8" t="str">
        <x:f t="shared" si="10"/>
      </x:c>
      <x:c r="AH8" t="str">
        <x:f t="shared" si="11"/>
      </x:c>
      <x:c r="AI8" t="str">
        <x:f t="shared" si="12"/>
      </x:c>
      <x:c r="AJ8" t="str">
        <x:f t="shared" si="13"/>
      </x:c>
      <x:c r="AK8" t="s">
        <x:v>259</x:v>
      </x:c>
      <x:c r="AL8" t="s">
        <x:v>1041</x:v>
      </x:c>
      <x:c r="AP8" t="s">
        <x:v>1020</x:v>
      </x:c>
      <x:c r="AR8" t="s">
        <x:v>1042</x:v>
      </x:c>
    </x:row>
    <x:row r="9" ht="189.9499969482422" customHeight="1">
      <x:c r="A9" s="1" t="str">
        <x:f>IFERROR(INDEX('4. Risk Screening'!$B$5:$B$60,MATCH(ROWS($A$6:A9),'4. Risk Screening'!$AY$5:$AY$60,0)),"")</x:f>
      </x:c>
      <x:c r="B9" s="1" t="str">
        <x:f>IF($A9="","",IFERROR(INDEX('4. Risk Screening'!$C$5:$C$60,MATCH($A9,'4. Risk Screening'!$B$5:$B$60,0)),""))</x:f>
      </x:c>
      <x:c r="C9" s="231"/>
      <x:c r="D9" s="231"/>
      <x:c r="E9" s="2" t="str">
        <x:f t="shared" si="0"/>
      </x:c>
      <x:c r="F9" s="2" t="str">
        <x:f t="shared" si="1"/>
      </x:c>
      <x:c r="G9" s="232"/>
      <x:c r="H9" s="232"/>
      <x:c r="I9" s="233"/>
      <x:c r="J9" s="234"/>
      <x:c r="K9" s="235"/>
      <x:c r="L9" s="236"/>
      <x:c r="M9" s="237"/>
      <x:c r="N9" t="str">
        <x:f t="shared" si="2"/>
      </x:c>
      <x:c r="O9" t="str">
        <x:f>IF($A9="","",IFERROR(IF(INDEX('4. Risk Screening'!$BT$2:$CD$43,MATCH($A9,'4. Risk Screening'!$BB$2:$BB$43,0),1)="","",IF($I9="",INDEX('4. Risk Screening'!$BT$2:$CD$43,MATCH($A9,'4. Risk Screening'!$BB$2:$BB$43,0),1),IF(ISNUMBER(SEARCH(INDEX('4. Risk Screening'!$BT$2:$CD$43,MATCH($A9,'4. Risk Screening'!$BB$2:$BB$43,0),1),$I9)),"",INDEX('4. Risk Screening'!$BT$2:$CD$43,MATCH($A9,'4. Risk Screening'!$BB$2:$BB$43,0),1)&amp;CHAR(10)&amp;$I9))),""))</x:f>
      </x:c>
      <x:c r="P9" t="str">
        <x:f>IF($A9="","",IFERROR(IF(INDEX('4. Risk Screening'!$BT$2:$CD$43,MATCH($A9,'4. Risk Screening'!$BB$2:$BB$43,0),2)="","",IF($I9="",INDEX('4. Risk Screening'!$BT$2:$CD$43,MATCH($A9,'4. Risk Screening'!$BB$2:$BB$43,0),2),IF(ISNUMBER(SEARCH(INDEX('4. Risk Screening'!$BT$2:$CD$43,MATCH($A9,'4. Risk Screening'!$BB$2:$BB$43,0),2),$I9)),"",INDEX('4. Risk Screening'!$BT$2:$CD$43,MATCH($A9,'4. Risk Screening'!$BB$2:$BB$43,0),2)&amp;CHAR(10)&amp;$I9))),""))</x:f>
      </x:c>
      <x:c r="Q9" t="str">
        <x:f>IF($A9="","",IFERROR(IF(INDEX('4. Risk Screening'!$BT$2:$CD$43,MATCH($A9,'4. Risk Screening'!$BB$2:$BB$43,0),3)="","",IF($I9="",INDEX('4. Risk Screening'!$BT$2:$CD$43,MATCH($A9,'4. Risk Screening'!$BB$2:$BB$43,0),3),IF(ISNUMBER(SEARCH(INDEX('4. Risk Screening'!$BT$2:$CD$43,MATCH($A9,'4. Risk Screening'!$BB$2:$BB$43,0),3),$I9)),"",INDEX('4. Risk Screening'!$BT$2:$CD$43,MATCH($A9,'4. Risk Screening'!$BB$2:$BB$43,0),3)&amp;CHAR(10)&amp;$I9))),""))</x:f>
      </x:c>
      <x:c r="R9" t="str">
        <x:f>IF($A9="","",IFERROR(IF(INDEX('4. Risk Screening'!$BT$2:$CD$43,MATCH($A9,'4. Risk Screening'!$BB$2:$BB$43,0),4)="","",IF($I9="",INDEX('4. Risk Screening'!$BT$2:$CD$43,MATCH($A9,'4. Risk Screening'!$BB$2:$BB$43,0),4),IF(ISNUMBER(SEARCH(INDEX('4. Risk Screening'!$BT$2:$CD$43,MATCH($A9,'4. Risk Screening'!$BB$2:$BB$43,0),4),$I9)),"",INDEX('4. Risk Screening'!$BT$2:$CD$43,MATCH($A9,'4. Risk Screening'!$BB$2:$BB$43,0),4)&amp;CHAR(10)&amp;$I9))),""))</x:f>
      </x:c>
      <x:c r="S9" t="str">
        <x:f>IF($A9="","",IFERROR(IF(INDEX('4. Risk Screening'!$BT$2:$CD$43,MATCH($A9,'4. Risk Screening'!$BB$2:$BB$43,0),5)="","",IF($I9="",INDEX('4. Risk Screening'!$BT$2:$CD$43,MATCH($A9,'4. Risk Screening'!$BB$2:$BB$43,0),5),IF(ISNUMBER(SEARCH(INDEX('4. Risk Screening'!$BT$2:$CD$43,MATCH($A9,'4. Risk Screening'!$BB$2:$BB$43,0),5),$I9)),"",INDEX('4. Risk Screening'!$BT$2:$CD$43,MATCH($A9,'4. Risk Screening'!$BB$2:$BB$43,0),5)&amp;CHAR(10)&amp;$I9))),""))</x:f>
      </x:c>
      <x:c r="T9" t="str">
        <x:f>IF($A9="","",IFERROR(IF(INDEX('4. Risk Screening'!$BT$2:$CD$43,MATCH($A9,'4. Risk Screening'!$BB$2:$BB$43,0),6)="","",IF($I9="",INDEX('4. Risk Screening'!$BT$2:$CD$43,MATCH($A9,'4. Risk Screening'!$BB$2:$BB$43,0),6),IF(ISNUMBER(SEARCH(INDEX('4. Risk Screening'!$BT$2:$CD$43,MATCH($A9,'4. Risk Screening'!$BB$2:$BB$43,0),6),$I9)),"",INDEX('4. Risk Screening'!$BT$2:$CD$43,MATCH($A9,'4. Risk Screening'!$BB$2:$BB$43,0),6)&amp;CHAR(10)&amp;$I9))),""))</x:f>
      </x:c>
      <x:c r="U9" t="str">
        <x:f>IF($A9="","",IFERROR(IF(INDEX('4. Risk Screening'!$BT$2:$CD$43,MATCH($A9,'4. Risk Screening'!$BB$2:$BB$43,0),7)="","",IF($I9="",INDEX('4. Risk Screening'!$BT$2:$CD$43,MATCH($A9,'4. Risk Screening'!$BB$2:$BB$43,0),7),IF(ISNUMBER(SEARCH(INDEX('4. Risk Screening'!$BT$2:$CD$43,MATCH($A9,'4. Risk Screening'!$BB$2:$BB$43,0),7),$I9)),"",INDEX('4. Risk Screening'!$BT$2:$CD$43,MATCH($A9,'4. Risk Screening'!$BB$2:$BB$43,0),7)&amp;CHAR(10)&amp;$I9))),""))</x:f>
      </x:c>
      <x:c r="V9" t="str">
        <x:f>IF($A9="","",IFERROR(IF(INDEX('4. Risk Screening'!$BT$2:$CD$43,MATCH($A9,'4. Risk Screening'!$BB$2:$BB$43,0),8)="","",IF($I9="",INDEX('4. Risk Screening'!$BT$2:$CD$43,MATCH($A9,'4. Risk Screening'!$BB$2:$BB$43,0),8),IF(ISNUMBER(SEARCH(INDEX('4. Risk Screening'!$BT$2:$CD$43,MATCH($A9,'4. Risk Screening'!$BB$2:$BB$43,0),8),$I9)),"",INDEX('4. Risk Screening'!$BT$2:$CD$43,MATCH($A9,'4. Risk Screening'!$BB$2:$BB$43,0),8)&amp;CHAR(10)&amp;$I9))),""))</x:f>
      </x:c>
      <x:c r="W9" t="str">
        <x:f>IF($A9="","",IFERROR(IF(INDEX('4. Risk Screening'!$BT$2:$CD$43,MATCH($A9,'4. Risk Screening'!$BB$2:$BB$43,0),9)="","",IF($I9="",INDEX('4. Risk Screening'!$BT$2:$CD$43,MATCH($A9,'4. Risk Screening'!$BB$2:$BB$43,0),9),IF(ISNUMBER(SEARCH(INDEX('4. Risk Screening'!$BT$2:$CD$43,MATCH($A9,'4. Risk Screening'!$BB$2:$BB$43,0),9),$I9)),"",INDEX('4. Risk Screening'!$BT$2:$CD$43,MATCH($A9,'4. Risk Screening'!$BB$2:$BB$43,0),9)&amp;CHAR(10)&amp;$I9))),""))</x:f>
      </x:c>
      <x:c r="X9" t="str">
        <x:f>IF($A9="","",IFERROR(IF(INDEX('4. Risk Screening'!$BT$2:$CD$43,MATCH($A9,'4. Risk Screening'!$BB$2:$BB$43,0),10)="","",IF($I9="",INDEX('4. Risk Screening'!$BT$2:$CD$43,MATCH($A9,'4. Risk Screening'!$BB$2:$BB$43,0),10),IF(ISNUMBER(SEARCH(INDEX('4. Risk Screening'!$BT$2:$CD$43,MATCH($A9,'4. Risk Screening'!$BB$2:$BB$43,0),10),$I9)),"",INDEX('4. Risk Screening'!$BT$2:$CD$43,MATCH($A9,'4. Risk Screening'!$BB$2:$BB$43,0),10)&amp;CHAR(10)&amp;$I9))),""))</x:f>
      </x:c>
      <x:c r="Y9" t="str">
        <x:f>IF($A9="","",IFERROR(IF(INDEX('4. Risk Screening'!$BT$2:$CD$43,MATCH($A9,'4. Risk Screening'!$BB$2:$BB$43,0),11)="","",IF($I9="",INDEX('4. Risk Screening'!$BT$2:$CD$43,MATCH($A9,'4. Risk Screening'!$BB$2:$BB$43,0),11),IF(ISNUMBER(SEARCH(INDEX('4. Risk Screening'!$BT$2:$CD$43,MATCH($A9,'4. Risk Screening'!$BB$2:$BB$43,0),11),$I9)),"",INDEX('4. Risk Screening'!$BT$2:$CD$43,MATCH($A9,'4. Risk Screening'!$BB$2:$BB$43,0),11)&amp;CHAR(10)&amp;$I9))),""))</x:f>
      </x:c>
      <x:c r="Z9" t="str">
        <x:f t="shared" si="3"/>
      </x:c>
      <x:c r="AA9" t="str">
        <x:f t="shared" si="4"/>
      </x:c>
      <x:c r="AB9" t="str">
        <x:f t="shared" si="5"/>
      </x:c>
      <x:c r="AC9" t="str">
        <x:f t="shared" si="6"/>
      </x:c>
      <x:c r="AD9" t="str">
        <x:f t="shared" si="7"/>
      </x:c>
      <x:c r="AE9" t="str">
        <x:f t="shared" si="8"/>
      </x:c>
      <x:c r="AF9" t="str">
        <x:f t="shared" si="9"/>
      </x:c>
      <x:c r="AG9" t="str">
        <x:f t="shared" si="10"/>
      </x:c>
      <x:c r="AH9" t="str">
        <x:f t="shared" si="11"/>
      </x:c>
      <x:c r="AI9" t="str">
        <x:f t="shared" si="12"/>
      </x:c>
      <x:c r="AJ9" t="str">
        <x:f t="shared" si="13"/>
      </x:c>
      <x:c r="AK9" t="s">
        <x:v>278</x:v>
      </x:c>
      <x:c r="AL9" t="s">
        <x:v>1043</x:v>
      </x:c>
      <x:c r="AM9" t="s">
        <x:v>1044</x:v>
      </x:c>
      <x:c r="AP9" t="s">
        <x:v>1020</x:v>
      </x:c>
      <x:c r="AR9" t="s">
        <x:v>1045</x:v>
      </x:c>
    </x:row>
    <x:row r="10" ht="189.9499969482422" customHeight="1">
      <x:c r="A10" s="1" t="str">
        <x:f>IFERROR(INDEX('4. Risk Screening'!$B$5:$B$60,MATCH(ROWS($A$6:A10),'4. Risk Screening'!$AY$5:$AY$60,0)),"")</x:f>
      </x:c>
      <x:c r="B10" s="1" t="str">
        <x:f>IF($A10="","",IFERROR(INDEX('4. Risk Screening'!$C$5:$C$60,MATCH($A10,'4. Risk Screening'!$B$5:$B$60,0)),""))</x:f>
      </x:c>
      <x:c r="C10" s="231"/>
      <x:c r="D10" s="231"/>
      <x:c r="E10" s="2" t="str">
        <x:f t="shared" si="0"/>
      </x:c>
      <x:c r="F10" s="2" t="str">
        <x:f t="shared" si="1"/>
      </x:c>
      <x:c r="G10" s="232"/>
      <x:c r="H10" s="232"/>
      <x:c r="I10" s="233"/>
      <x:c r="J10" s="234"/>
      <x:c r="K10" s="235"/>
      <x:c r="L10" s="236"/>
      <x:c r="M10" s="237"/>
      <x:c r="N10" t="str">
        <x:f t="shared" si="2"/>
      </x:c>
      <x:c r="O10" t="str">
        <x:f>IF($A10="","",IFERROR(IF(INDEX('4. Risk Screening'!$BT$2:$CD$43,MATCH($A10,'4. Risk Screening'!$BB$2:$BB$43,0),1)="","",IF($I10="",INDEX('4. Risk Screening'!$BT$2:$CD$43,MATCH($A10,'4. Risk Screening'!$BB$2:$BB$43,0),1),IF(ISNUMBER(SEARCH(INDEX('4. Risk Screening'!$BT$2:$CD$43,MATCH($A10,'4. Risk Screening'!$BB$2:$BB$43,0),1),$I10)),"",INDEX('4. Risk Screening'!$BT$2:$CD$43,MATCH($A10,'4. Risk Screening'!$BB$2:$BB$43,0),1)&amp;CHAR(10)&amp;$I10))),""))</x:f>
      </x:c>
      <x:c r="P10" t="str">
        <x:f>IF($A10="","",IFERROR(IF(INDEX('4. Risk Screening'!$BT$2:$CD$43,MATCH($A10,'4. Risk Screening'!$BB$2:$BB$43,0),2)="","",IF($I10="",INDEX('4. Risk Screening'!$BT$2:$CD$43,MATCH($A10,'4. Risk Screening'!$BB$2:$BB$43,0),2),IF(ISNUMBER(SEARCH(INDEX('4. Risk Screening'!$BT$2:$CD$43,MATCH($A10,'4. Risk Screening'!$BB$2:$BB$43,0),2),$I10)),"",INDEX('4. Risk Screening'!$BT$2:$CD$43,MATCH($A10,'4. Risk Screening'!$BB$2:$BB$43,0),2)&amp;CHAR(10)&amp;$I10))),""))</x:f>
      </x:c>
      <x:c r="Q10" t="str">
        <x:f>IF($A10="","",IFERROR(IF(INDEX('4. Risk Screening'!$BT$2:$CD$43,MATCH($A10,'4. Risk Screening'!$BB$2:$BB$43,0),3)="","",IF($I10="",INDEX('4. Risk Screening'!$BT$2:$CD$43,MATCH($A10,'4. Risk Screening'!$BB$2:$BB$43,0),3),IF(ISNUMBER(SEARCH(INDEX('4. Risk Screening'!$BT$2:$CD$43,MATCH($A10,'4. Risk Screening'!$BB$2:$BB$43,0),3),$I10)),"",INDEX('4. Risk Screening'!$BT$2:$CD$43,MATCH($A10,'4. Risk Screening'!$BB$2:$BB$43,0),3)&amp;CHAR(10)&amp;$I10))),""))</x:f>
      </x:c>
      <x:c r="R10" t="str">
        <x:f>IF($A10="","",IFERROR(IF(INDEX('4. Risk Screening'!$BT$2:$CD$43,MATCH($A10,'4. Risk Screening'!$BB$2:$BB$43,0),4)="","",IF($I10="",INDEX('4. Risk Screening'!$BT$2:$CD$43,MATCH($A10,'4. Risk Screening'!$BB$2:$BB$43,0),4),IF(ISNUMBER(SEARCH(INDEX('4. Risk Screening'!$BT$2:$CD$43,MATCH($A10,'4. Risk Screening'!$BB$2:$BB$43,0),4),$I10)),"",INDEX('4. Risk Screening'!$BT$2:$CD$43,MATCH($A10,'4. Risk Screening'!$BB$2:$BB$43,0),4)&amp;CHAR(10)&amp;$I10))),""))</x:f>
      </x:c>
      <x:c r="S10" t="str">
        <x:f>IF($A10="","",IFERROR(IF(INDEX('4. Risk Screening'!$BT$2:$CD$43,MATCH($A10,'4. Risk Screening'!$BB$2:$BB$43,0),5)="","",IF($I10="",INDEX('4. Risk Screening'!$BT$2:$CD$43,MATCH($A10,'4. Risk Screening'!$BB$2:$BB$43,0),5),IF(ISNUMBER(SEARCH(INDEX('4. Risk Screening'!$BT$2:$CD$43,MATCH($A10,'4. Risk Screening'!$BB$2:$BB$43,0),5),$I10)),"",INDEX('4. Risk Screening'!$BT$2:$CD$43,MATCH($A10,'4. Risk Screening'!$BB$2:$BB$43,0),5)&amp;CHAR(10)&amp;$I10))),""))</x:f>
      </x:c>
      <x:c r="T10" t="str">
        <x:f>IF($A10="","",IFERROR(IF(INDEX('4. Risk Screening'!$BT$2:$CD$43,MATCH($A10,'4. Risk Screening'!$BB$2:$BB$43,0),6)="","",IF($I10="",INDEX('4. Risk Screening'!$BT$2:$CD$43,MATCH($A10,'4. Risk Screening'!$BB$2:$BB$43,0),6),IF(ISNUMBER(SEARCH(INDEX('4. Risk Screening'!$BT$2:$CD$43,MATCH($A10,'4. Risk Screening'!$BB$2:$BB$43,0),6),$I10)),"",INDEX('4. Risk Screening'!$BT$2:$CD$43,MATCH($A10,'4. Risk Screening'!$BB$2:$BB$43,0),6)&amp;CHAR(10)&amp;$I10))),""))</x:f>
      </x:c>
      <x:c r="U10" t="str">
        <x:f>IF($A10="","",IFERROR(IF(INDEX('4. Risk Screening'!$BT$2:$CD$43,MATCH($A10,'4. Risk Screening'!$BB$2:$BB$43,0),7)="","",IF($I10="",INDEX('4. Risk Screening'!$BT$2:$CD$43,MATCH($A10,'4. Risk Screening'!$BB$2:$BB$43,0),7),IF(ISNUMBER(SEARCH(INDEX('4. Risk Screening'!$BT$2:$CD$43,MATCH($A10,'4. Risk Screening'!$BB$2:$BB$43,0),7),$I10)),"",INDEX('4. Risk Screening'!$BT$2:$CD$43,MATCH($A10,'4. Risk Screening'!$BB$2:$BB$43,0),7)&amp;CHAR(10)&amp;$I10))),""))</x:f>
      </x:c>
      <x:c r="V10" t="str">
        <x:f>IF($A10="","",IFERROR(IF(INDEX('4. Risk Screening'!$BT$2:$CD$43,MATCH($A10,'4. Risk Screening'!$BB$2:$BB$43,0),8)="","",IF($I10="",INDEX('4. Risk Screening'!$BT$2:$CD$43,MATCH($A10,'4. Risk Screening'!$BB$2:$BB$43,0),8),IF(ISNUMBER(SEARCH(INDEX('4. Risk Screening'!$BT$2:$CD$43,MATCH($A10,'4. Risk Screening'!$BB$2:$BB$43,0),8),$I10)),"",INDEX('4. Risk Screening'!$BT$2:$CD$43,MATCH($A10,'4. Risk Screening'!$BB$2:$BB$43,0),8)&amp;CHAR(10)&amp;$I10))),""))</x:f>
      </x:c>
      <x:c r="W10" t="str">
        <x:f>IF($A10="","",IFERROR(IF(INDEX('4. Risk Screening'!$BT$2:$CD$43,MATCH($A10,'4. Risk Screening'!$BB$2:$BB$43,0),9)="","",IF($I10="",INDEX('4. Risk Screening'!$BT$2:$CD$43,MATCH($A10,'4. Risk Screening'!$BB$2:$BB$43,0),9),IF(ISNUMBER(SEARCH(INDEX('4. Risk Screening'!$BT$2:$CD$43,MATCH($A10,'4. Risk Screening'!$BB$2:$BB$43,0),9),$I10)),"",INDEX('4. Risk Screening'!$BT$2:$CD$43,MATCH($A10,'4. Risk Screening'!$BB$2:$BB$43,0),9)&amp;CHAR(10)&amp;$I10))),""))</x:f>
      </x:c>
      <x:c r="X10" t="str">
        <x:f>IF($A10="","",IFERROR(IF(INDEX('4. Risk Screening'!$BT$2:$CD$43,MATCH($A10,'4. Risk Screening'!$BB$2:$BB$43,0),10)="","",IF($I10="",INDEX('4. Risk Screening'!$BT$2:$CD$43,MATCH($A10,'4. Risk Screening'!$BB$2:$BB$43,0),10),IF(ISNUMBER(SEARCH(INDEX('4. Risk Screening'!$BT$2:$CD$43,MATCH($A10,'4. Risk Screening'!$BB$2:$BB$43,0),10),$I10)),"",INDEX('4. Risk Screening'!$BT$2:$CD$43,MATCH($A10,'4. Risk Screening'!$BB$2:$BB$43,0),10)&amp;CHAR(10)&amp;$I10))),""))</x:f>
      </x:c>
      <x:c r="Y10" t="str">
        <x:f>IF($A10="","",IFERROR(IF(INDEX('4. Risk Screening'!$BT$2:$CD$43,MATCH($A10,'4. Risk Screening'!$BB$2:$BB$43,0),11)="","",IF($I10="",INDEX('4. Risk Screening'!$BT$2:$CD$43,MATCH($A10,'4. Risk Screening'!$BB$2:$BB$43,0),11),IF(ISNUMBER(SEARCH(INDEX('4. Risk Screening'!$BT$2:$CD$43,MATCH($A10,'4. Risk Screening'!$BB$2:$BB$43,0),11),$I10)),"",INDEX('4. Risk Screening'!$BT$2:$CD$43,MATCH($A10,'4. Risk Screening'!$BB$2:$BB$43,0),11)&amp;CHAR(10)&amp;$I10))),""))</x:f>
      </x:c>
      <x:c r="Z10" t="str">
        <x:f t="shared" si="3"/>
      </x:c>
      <x:c r="AA10" t="str">
        <x:f t="shared" si="4"/>
      </x:c>
      <x:c r="AB10" t="str">
        <x:f t="shared" si="5"/>
      </x:c>
      <x:c r="AC10" t="str">
        <x:f t="shared" si="6"/>
      </x:c>
      <x:c r="AD10" t="str">
        <x:f t="shared" si="7"/>
      </x:c>
      <x:c r="AE10" t="str">
        <x:f t="shared" si="8"/>
      </x:c>
      <x:c r="AF10" t="str">
        <x:f t="shared" si="9"/>
      </x:c>
      <x:c r="AG10" t="str">
        <x:f t="shared" si="10"/>
      </x:c>
      <x:c r="AH10" t="str">
        <x:f t="shared" si="11"/>
      </x:c>
      <x:c r="AI10" t="str">
        <x:f t="shared" si="12"/>
      </x:c>
      <x:c r="AJ10" t="str">
        <x:f t="shared" si="13"/>
      </x:c>
      <x:c r="AK10" t="s">
        <x:v>296</x:v>
      </x:c>
      <x:c r="AL10" t="s">
        <x:v>1046</x:v>
      </x:c>
      <x:c r="AM10" t="s">
        <x:v>1047</x:v>
      </x:c>
      <x:c r="AP10" t="s">
        <x:v>1048</x:v>
      </x:c>
      <x:c r="AR10" t="s">
        <x:v>1049</x:v>
      </x:c>
    </x:row>
    <x:row r="11" ht="189.9499969482422" customHeight="1">
      <x:c r="A11" s="1" t="str">
        <x:f>IFERROR(INDEX('4. Risk Screening'!$B$5:$B$60,MATCH(ROWS($A$6:A11),'4. Risk Screening'!$AY$5:$AY$60,0)),"")</x:f>
      </x:c>
      <x:c r="B11" s="1" t="str">
        <x:f>IF($A11="","",IFERROR(INDEX('4. Risk Screening'!$C$5:$C$60,MATCH($A11,'4. Risk Screening'!$B$5:$B$60,0)),""))</x:f>
      </x:c>
      <x:c r="C11" s="231"/>
      <x:c r="D11" s="231"/>
      <x:c r="E11" s="2" t="str">
        <x:f t="shared" si="0"/>
      </x:c>
      <x:c r="F11" s="2" t="str">
        <x:f t="shared" si="1"/>
      </x:c>
      <x:c r="G11" s="232"/>
      <x:c r="H11" s="232"/>
      <x:c r="I11" s="233"/>
      <x:c r="J11" s="234"/>
      <x:c r="K11" s="235"/>
      <x:c r="L11" s="236"/>
      <x:c r="M11" s="237"/>
      <x:c r="N11" t="str">
        <x:f t="shared" si="2"/>
      </x:c>
      <x:c r="O11" t="str">
        <x:f>IF($A11="","",IFERROR(IF(INDEX('4. Risk Screening'!$BT$2:$CD$43,MATCH($A11,'4. Risk Screening'!$BB$2:$BB$43,0),1)="","",IF($I11="",INDEX('4. Risk Screening'!$BT$2:$CD$43,MATCH($A11,'4. Risk Screening'!$BB$2:$BB$43,0),1),IF(ISNUMBER(SEARCH(INDEX('4. Risk Screening'!$BT$2:$CD$43,MATCH($A11,'4. Risk Screening'!$BB$2:$BB$43,0),1),$I11)),"",INDEX('4. Risk Screening'!$BT$2:$CD$43,MATCH($A11,'4. Risk Screening'!$BB$2:$BB$43,0),1)&amp;CHAR(10)&amp;$I11))),""))</x:f>
      </x:c>
      <x:c r="P11" t="str">
        <x:f>IF($A11="","",IFERROR(IF(INDEX('4. Risk Screening'!$BT$2:$CD$43,MATCH($A11,'4. Risk Screening'!$BB$2:$BB$43,0),2)="","",IF($I11="",INDEX('4. Risk Screening'!$BT$2:$CD$43,MATCH($A11,'4. Risk Screening'!$BB$2:$BB$43,0),2),IF(ISNUMBER(SEARCH(INDEX('4. Risk Screening'!$BT$2:$CD$43,MATCH($A11,'4. Risk Screening'!$BB$2:$BB$43,0),2),$I11)),"",INDEX('4. Risk Screening'!$BT$2:$CD$43,MATCH($A11,'4. Risk Screening'!$BB$2:$BB$43,0),2)&amp;CHAR(10)&amp;$I11))),""))</x:f>
      </x:c>
      <x:c r="Q11" t="str">
        <x:f>IF($A11="","",IFERROR(IF(INDEX('4. Risk Screening'!$BT$2:$CD$43,MATCH($A11,'4. Risk Screening'!$BB$2:$BB$43,0),3)="","",IF($I11="",INDEX('4. Risk Screening'!$BT$2:$CD$43,MATCH($A11,'4. Risk Screening'!$BB$2:$BB$43,0),3),IF(ISNUMBER(SEARCH(INDEX('4. Risk Screening'!$BT$2:$CD$43,MATCH($A11,'4. Risk Screening'!$BB$2:$BB$43,0),3),$I11)),"",INDEX('4. Risk Screening'!$BT$2:$CD$43,MATCH($A11,'4. Risk Screening'!$BB$2:$BB$43,0),3)&amp;CHAR(10)&amp;$I11))),""))</x:f>
      </x:c>
      <x:c r="R11" t="str">
        <x:f>IF($A11="","",IFERROR(IF(INDEX('4. Risk Screening'!$BT$2:$CD$43,MATCH($A11,'4. Risk Screening'!$BB$2:$BB$43,0),4)="","",IF($I11="",INDEX('4. Risk Screening'!$BT$2:$CD$43,MATCH($A11,'4. Risk Screening'!$BB$2:$BB$43,0),4),IF(ISNUMBER(SEARCH(INDEX('4. Risk Screening'!$BT$2:$CD$43,MATCH($A11,'4. Risk Screening'!$BB$2:$BB$43,0),4),$I11)),"",INDEX('4. Risk Screening'!$BT$2:$CD$43,MATCH($A11,'4. Risk Screening'!$BB$2:$BB$43,0),4)&amp;CHAR(10)&amp;$I11))),""))</x:f>
      </x:c>
      <x:c r="S11" t="str">
        <x:f>IF($A11="","",IFERROR(IF(INDEX('4. Risk Screening'!$BT$2:$CD$43,MATCH($A11,'4. Risk Screening'!$BB$2:$BB$43,0),5)="","",IF($I11="",INDEX('4. Risk Screening'!$BT$2:$CD$43,MATCH($A11,'4. Risk Screening'!$BB$2:$BB$43,0),5),IF(ISNUMBER(SEARCH(INDEX('4. Risk Screening'!$BT$2:$CD$43,MATCH($A11,'4. Risk Screening'!$BB$2:$BB$43,0),5),$I11)),"",INDEX('4. Risk Screening'!$BT$2:$CD$43,MATCH($A11,'4. Risk Screening'!$BB$2:$BB$43,0),5)&amp;CHAR(10)&amp;$I11))),""))</x:f>
      </x:c>
      <x:c r="T11" t="str">
        <x:f>IF($A11="","",IFERROR(IF(INDEX('4. Risk Screening'!$BT$2:$CD$43,MATCH($A11,'4. Risk Screening'!$BB$2:$BB$43,0),6)="","",IF($I11="",INDEX('4. Risk Screening'!$BT$2:$CD$43,MATCH($A11,'4. Risk Screening'!$BB$2:$BB$43,0),6),IF(ISNUMBER(SEARCH(INDEX('4. Risk Screening'!$BT$2:$CD$43,MATCH($A11,'4. Risk Screening'!$BB$2:$BB$43,0),6),$I11)),"",INDEX('4. Risk Screening'!$BT$2:$CD$43,MATCH($A11,'4. Risk Screening'!$BB$2:$BB$43,0),6)&amp;CHAR(10)&amp;$I11))),""))</x:f>
      </x:c>
      <x:c r="U11" t="str">
        <x:f>IF($A11="","",IFERROR(IF(INDEX('4. Risk Screening'!$BT$2:$CD$43,MATCH($A11,'4. Risk Screening'!$BB$2:$BB$43,0),7)="","",IF($I11="",INDEX('4. Risk Screening'!$BT$2:$CD$43,MATCH($A11,'4. Risk Screening'!$BB$2:$BB$43,0),7),IF(ISNUMBER(SEARCH(INDEX('4. Risk Screening'!$BT$2:$CD$43,MATCH($A11,'4. Risk Screening'!$BB$2:$BB$43,0),7),$I11)),"",INDEX('4. Risk Screening'!$BT$2:$CD$43,MATCH($A11,'4. Risk Screening'!$BB$2:$BB$43,0),7)&amp;CHAR(10)&amp;$I11))),""))</x:f>
      </x:c>
      <x:c r="V11" t="str">
        <x:f>IF($A11="","",IFERROR(IF(INDEX('4. Risk Screening'!$BT$2:$CD$43,MATCH($A11,'4. Risk Screening'!$BB$2:$BB$43,0),8)="","",IF($I11="",INDEX('4. Risk Screening'!$BT$2:$CD$43,MATCH($A11,'4. Risk Screening'!$BB$2:$BB$43,0),8),IF(ISNUMBER(SEARCH(INDEX('4. Risk Screening'!$BT$2:$CD$43,MATCH($A11,'4. Risk Screening'!$BB$2:$BB$43,0),8),$I11)),"",INDEX('4. Risk Screening'!$BT$2:$CD$43,MATCH($A11,'4. Risk Screening'!$BB$2:$BB$43,0),8)&amp;CHAR(10)&amp;$I11))),""))</x:f>
      </x:c>
      <x:c r="W11" t="str">
        <x:f>IF($A11="","",IFERROR(IF(INDEX('4. Risk Screening'!$BT$2:$CD$43,MATCH($A11,'4. Risk Screening'!$BB$2:$BB$43,0),9)="","",IF($I11="",INDEX('4. Risk Screening'!$BT$2:$CD$43,MATCH($A11,'4. Risk Screening'!$BB$2:$BB$43,0),9),IF(ISNUMBER(SEARCH(INDEX('4. Risk Screening'!$BT$2:$CD$43,MATCH($A11,'4. Risk Screening'!$BB$2:$BB$43,0),9),$I11)),"",INDEX('4. Risk Screening'!$BT$2:$CD$43,MATCH($A11,'4. Risk Screening'!$BB$2:$BB$43,0),9)&amp;CHAR(10)&amp;$I11))),""))</x:f>
      </x:c>
      <x:c r="X11" t="str">
        <x:f>IF($A11="","",IFERROR(IF(INDEX('4. Risk Screening'!$BT$2:$CD$43,MATCH($A11,'4. Risk Screening'!$BB$2:$BB$43,0),10)="","",IF($I11="",INDEX('4. Risk Screening'!$BT$2:$CD$43,MATCH($A11,'4. Risk Screening'!$BB$2:$BB$43,0),10),IF(ISNUMBER(SEARCH(INDEX('4. Risk Screening'!$BT$2:$CD$43,MATCH($A11,'4. Risk Screening'!$BB$2:$BB$43,0),10),$I11)),"",INDEX('4. Risk Screening'!$BT$2:$CD$43,MATCH($A11,'4. Risk Screening'!$BB$2:$BB$43,0),10)&amp;CHAR(10)&amp;$I11))),""))</x:f>
      </x:c>
      <x:c r="Y11" t="str">
        <x:f>IF($A11="","",IFERROR(IF(INDEX('4. Risk Screening'!$BT$2:$CD$43,MATCH($A11,'4. Risk Screening'!$BB$2:$BB$43,0),11)="","",IF($I11="",INDEX('4. Risk Screening'!$BT$2:$CD$43,MATCH($A11,'4. Risk Screening'!$BB$2:$BB$43,0),11),IF(ISNUMBER(SEARCH(INDEX('4. Risk Screening'!$BT$2:$CD$43,MATCH($A11,'4. Risk Screening'!$BB$2:$BB$43,0),11),$I11)),"",INDEX('4. Risk Screening'!$BT$2:$CD$43,MATCH($A11,'4. Risk Screening'!$BB$2:$BB$43,0),11)&amp;CHAR(10)&amp;$I11))),""))</x:f>
      </x:c>
      <x:c r="Z11" t="str">
        <x:f t="shared" si="3"/>
      </x:c>
      <x:c r="AA11" t="str">
        <x:f t="shared" si="4"/>
      </x:c>
      <x:c r="AB11" t="str">
        <x:f t="shared" si="5"/>
      </x:c>
      <x:c r="AC11" t="str">
        <x:f t="shared" si="6"/>
      </x:c>
      <x:c r="AD11" t="str">
        <x:f t="shared" si="7"/>
      </x:c>
      <x:c r="AE11" t="str">
        <x:f t="shared" si="8"/>
      </x:c>
      <x:c r="AF11" t="str">
        <x:f t="shared" si="9"/>
      </x:c>
      <x:c r="AG11" t="str">
        <x:f t="shared" si="10"/>
      </x:c>
      <x:c r="AH11" t="str">
        <x:f t="shared" si="11"/>
      </x:c>
      <x:c r="AI11" t="str">
        <x:f t="shared" si="12"/>
      </x:c>
      <x:c r="AJ11" t="str">
        <x:f t="shared" si="13"/>
      </x:c>
      <x:c r="AK11" t="s">
        <x:v>313</x:v>
      </x:c>
      <x:c r="AL11" t="s">
        <x:v>1050</x:v>
      </x:c>
      <x:c r="AM11" t="s">
        <x:v>1051</x:v>
      </x:c>
      <x:c r="AP11" t="s">
        <x:v>1048</x:v>
      </x:c>
      <x:c r="AR11" t="s">
        <x:v>1052</x:v>
      </x:c>
    </x:row>
    <x:row r="12" ht="189.9499969482422" customHeight="1">
      <x:c r="A12" s="1" t="str">
        <x:f>IFERROR(INDEX('4. Risk Screening'!$B$5:$B$60,MATCH(ROWS($A$6:A12),'4. Risk Screening'!$AY$5:$AY$60,0)),"")</x:f>
      </x:c>
      <x:c r="B12" s="1" t="str">
        <x:f>IF($A12="","",IFERROR(INDEX('4. Risk Screening'!$C$5:$C$60,MATCH($A12,'4. Risk Screening'!$B$5:$B$60,0)),""))</x:f>
      </x:c>
      <x:c r="C12" s="231"/>
      <x:c r="D12" s="231"/>
      <x:c r="E12" s="2" t="str">
        <x:f t="shared" si="0"/>
      </x:c>
      <x:c r="F12" s="2" t="str">
        <x:f t="shared" si="1"/>
      </x:c>
      <x:c r="G12" s="232"/>
      <x:c r="H12" s="232"/>
      <x:c r="I12" s="233"/>
      <x:c r="J12" s="234"/>
      <x:c r="K12" s="235"/>
      <x:c r="L12" s="236"/>
      <x:c r="M12" s="237"/>
      <x:c r="N12" t="str">
        <x:f t="shared" si="2"/>
      </x:c>
      <x:c r="O12" t="str">
        <x:f>IF($A12="","",IFERROR(IF(INDEX('4. Risk Screening'!$BT$2:$CD$43,MATCH($A12,'4. Risk Screening'!$BB$2:$BB$43,0),1)="","",IF($I12="",INDEX('4. Risk Screening'!$BT$2:$CD$43,MATCH($A12,'4. Risk Screening'!$BB$2:$BB$43,0),1),IF(ISNUMBER(SEARCH(INDEX('4. Risk Screening'!$BT$2:$CD$43,MATCH($A12,'4. Risk Screening'!$BB$2:$BB$43,0),1),$I12)),"",INDEX('4. Risk Screening'!$BT$2:$CD$43,MATCH($A12,'4. Risk Screening'!$BB$2:$BB$43,0),1)&amp;CHAR(10)&amp;$I12))),""))</x:f>
      </x:c>
      <x:c r="P12" t="str">
        <x:f>IF($A12="","",IFERROR(IF(INDEX('4. Risk Screening'!$BT$2:$CD$43,MATCH($A12,'4. Risk Screening'!$BB$2:$BB$43,0),2)="","",IF($I12="",INDEX('4. Risk Screening'!$BT$2:$CD$43,MATCH($A12,'4. Risk Screening'!$BB$2:$BB$43,0),2),IF(ISNUMBER(SEARCH(INDEX('4. Risk Screening'!$BT$2:$CD$43,MATCH($A12,'4. Risk Screening'!$BB$2:$BB$43,0),2),$I12)),"",INDEX('4. Risk Screening'!$BT$2:$CD$43,MATCH($A12,'4. Risk Screening'!$BB$2:$BB$43,0),2)&amp;CHAR(10)&amp;$I12))),""))</x:f>
      </x:c>
      <x:c r="Q12" t="str">
        <x:f>IF($A12="","",IFERROR(IF(INDEX('4. Risk Screening'!$BT$2:$CD$43,MATCH($A12,'4. Risk Screening'!$BB$2:$BB$43,0),3)="","",IF($I12="",INDEX('4. Risk Screening'!$BT$2:$CD$43,MATCH($A12,'4. Risk Screening'!$BB$2:$BB$43,0),3),IF(ISNUMBER(SEARCH(INDEX('4. Risk Screening'!$BT$2:$CD$43,MATCH($A12,'4. Risk Screening'!$BB$2:$BB$43,0),3),$I12)),"",INDEX('4. Risk Screening'!$BT$2:$CD$43,MATCH($A12,'4. Risk Screening'!$BB$2:$BB$43,0),3)&amp;CHAR(10)&amp;$I12))),""))</x:f>
      </x:c>
      <x:c r="R12" t="str">
        <x:f>IF($A12="","",IFERROR(IF(INDEX('4. Risk Screening'!$BT$2:$CD$43,MATCH($A12,'4. Risk Screening'!$BB$2:$BB$43,0),4)="","",IF($I12="",INDEX('4. Risk Screening'!$BT$2:$CD$43,MATCH($A12,'4. Risk Screening'!$BB$2:$BB$43,0),4),IF(ISNUMBER(SEARCH(INDEX('4. Risk Screening'!$BT$2:$CD$43,MATCH($A12,'4. Risk Screening'!$BB$2:$BB$43,0),4),$I12)),"",INDEX('4. Risk Screening'!$BT$2:$CD$43,MATCH($A12,'4. Risk Screening'!$BB$2:$BB$43,0),4)&amp;CHAR(10)&amp;$I12))),""))</x:f>
      </x:c>
      <x:c r="S12" t="str">
        <x:f>IF($A12="","",IFERROR(IF(INDEX('4. Risk Screening'!$BT$2:$CD$43,MATCH($A12,'4. Risk Screening'!$BB$2:$BB$43,0),5)="","",IF($I12="",INDEX('4. Risk Screening'!$BT$2:$CD$43,MATCH($A12,'4. Risk Screening'!$BB$2:$BB$43,0),5),IF(ISNUMBER(SEARCH(INDEX('4. Risk Screening'!$BT$2:$CD$43,MATCH($A12,'4. Risk Screening'!$BB$2:$BB$43,0),5),$I12)),"",INDEX('4. Risk Screening'!$BT$2:$CD$43,MATCH($A12,'4. Risk Screening'!$BB$2:$BB$43,0),5)&amp;CHAR(10)&amp;$I12))),""))</x:f>
      </x:c>
      <x:c r="T12" t="str">
        <x:f>IF($A12="","",IFERROR(IF(INDEX('4. Risk Screening'!$BT$2:$CD$43,MATCH($A12,'4. Risk Screening'!$BB$2:$BB$43,0),6)="","",IF($I12="",INDEX('4. Risk Screening'!$BT$2:$CD$43,MATCH($A12,'4. Risk Screening'!$BB$2:$BB$43,0),6),IF(ISNUMBER(SEARCH(INDEX('4. Risk Screening'!$BT$2:$CD$43,MATCH($A12,'4. Risk Screening'!$BB$2:$BB$43,0),6),$I12)),"",INDEX('4. Risk Screening'!$BT$2:$CD$43,MATCH($A12,'4. Risk Screening'!$BB$2:$BB$43,0),6)&amp;CHAR(10)&amp;$I12))),""))</x:f>
      </x:c>
      <x:c r="U12" t="str">
        <x:f>IF($A12="","",IFERROR(IF(INDEX('4. Risk Screening'!$BT$2:$CD$43,MATCH($A12,'4. Risk Screening'!$BB$2:$BB$43,0),7)="","",IF($I12="",INDEX('4. Risk Screening'!$BT$2:$CD$43,MATCH($A12,'4. Risk Screening'!$BB$2:$BB$43,0),7),IF(ISNUMBER(SEARCH(INDEX('4. Risk Screening'!$BT$2:$CD$43,MATCH($A12,'4. Risk Screening'!$BB$2:$BB$43,0),7),$I12)),"",INDEX('4. Risk Screening'!$BT$2:$CD$43,MATCH($A12,'4. Risk Screening'!$BB$2:$BB$43,0),7)&amp;CHAR(10)&amp;$I12))),""))</x:f>
      </x:c>
      <x:c r="V12" t="str">
        <x:f>IF($A12="","",IFERROR(IF(INDEX('4. Risk Screening'!$BT$2:$CD$43,MATCH($A12,'4. Risk Screening'!$BB$2:$BB$43,0),8)="","",IF($I12="",INDEX('4. Risk Screening'!$BT$2:$CD$43,MATCH($A12,'4. Risk Screening'!$BB$2:$BB$43,0),8),IF(ISNUMBER(SEARCH(INDEX('4. Risk Screening'!$BT$2:$CD$43,MATCH($A12,'4. Risk Screening'!$BB$2:$BB$43,0),8),$I12)),"",INDEX('4. Risk Screening'!$BT$2:$CD$43,MATCH($A12,'4. Risk Screening'!$BB$2:$BB$43,0),8)&amp;CHAR(10)&amp;$I12))),""))</x:f>
      </x:c>
      <x:c r="W12" t="str">
        <x:f>IF($A12="","",IFERROR(IF(INDEX('4. Risk Screening'!$BT$2:$CD$43,MATCH($A12,'4. Risk Screening'!$BB$2:$BB$43,0),9)="","",IF($I12="",INDEX('4. Risk Screening'!$BT$2:$CD$43,MATCH($A12,'4. Risk Screening'!$BB$2:$BB$43,0),9),IF(ISNUMBER(SEARCH(INDEX('4. Risk Screening'!$BT$2:$CD$43,MATCH($A12,'4. Risk Screening'!$BB$2:$BB$43,0),9),$I12)),"",INDEX('4. Risk Screening'!$BT$2:$CD$43,MATCH($A12,'4. Risk Screening'!$BB$2:$BB$43,0),9)&amp;CHAR(10)&amp;$I12))),""))</x:f>
      </x:c>
      <x:c r="X12" t="str">
        <x:f>IF($A12="","",IFERROR(IF(INDEX('4. Risk Screening'!$BT$2:$CD$43,MATCH($A12,'4. Risk Screening'!$BB$2:$BB$43,0),10)="","",IF($I12="",INDEX('4. Risk Screening'!$BT$2:$CD$43,MATCH($A12,'4. Risk Screening'!$BB$2:$BB$43,0),10),IF(ISNUMBER(SEARCH(INDEX('4. Risk Screening'!$BT$2:$CD$43,MATCH($A12,'4. Risk Screening'!$BB$2:$BB$43,0),10),$I12)),"",INDEX('4. Risk Screening'!$BT$2:$CD$43,MATCH($A12,'4. Risk Screening'!$BB$2:$BB$43,0),10)&amp;CHAR(10)&amp;$I12))),""))</x:f>
      </x:c>
      <x:c r="Y12" t="str">
        <x:f>IF($A12="","",IFERROR(IF(INDEX('4. Risk Screening'!$BT$2:$CD$43,MATCH($A12,'4. Risk Screening'!$BB$2:$BB$43,0),11)="","",IF($I12="",INDEX('4. Risk Screening'!$BT$2:$CD$43,MATCH($A12,'4. Risk Screening'!$BB$2:$BB$43,0),11),IF(ISNUMBER(SEARCH(INDEX('4. Risk Screening'!$BT$2:$CD$43,MATCH($A12,'4. Risk Screening'!$BB$2:$BB$43,0),11),$I12)),"",INDEX('4. Risk Screening'!$BT$2:$CD$43,MATCH($A12,'4. Risk Screening'!$BB$2:$BB$43,0),11)&amp;CHAR(10)&amp;$I12))),""))</x:f>
      </x:c>
      <x:c r="Z12" t="str">
        <x:f t="shared" si="3"/>
      </x:c>
      <x:c r="AA12" t="str">
        <x:f t="shared" si="4"/>
      </x:c>
      <x:c r="AB12" t="str">
        <x:f t="shared" si="5"/>
      </x:c>
      <x:c r="AC12" t="str">
        <x:f t="shared" si="6"/>
      </x:c>
      <x:c r="AD12" t="str">
        <x:f t="shared" si="7"/>
      </x:c>
      <x:c r="AE12" t="str">
        <x:f t="shared" si="8"/>
      </x:c>
      <x:c r="AF12" t="str">
        <x:f t="shared" si="9"/>
      </x:c>
      <x:c r="AG12" t="str">
        <x:f t="shared" si="10"/>
      </x:c>
      <x:c r="AH12" t="str">
        <x:f t="shared" si="11"/>
      </x:c>
      <x:c r="AI12" t="str">
        <x:f t="shared" si="12"/>
      </x:c>
      <x:c r="AJ12" t="str">
        <x:f t="shared" si="13"/>
      </x:c>
      <x:c r="AK12" t="s">
        <x:v>330</x:v>
      </x:c>
      <x:c r="AL12" t="s">
        <x:v>1053</x:v>
      </x:c>
      <x:c r="AM12" t="s">
        <x:v>1054</x:v>
      </x:c>
      <x:c r="AP12" t="s">
        <x:v>1048</x:v>
      </x:c>
      <x:c r="AR12" t="s">
        <x:v>1055</x:v>
      </x:c>
    </x:row>
    <x:row r="13" ht="189.9499969482422" customHeight="1">
      <x:c r="A13" s="1" t="str">
        <x:f>IFERROR(INDEX('4. Risk Screening'!$B$5:$B$60,MATCH(ROWS($A$6:A13),'4. Risk Screening'!$AY$5:$AY$60,0)),"")</x:f>
      </x:c>
      <x:c r="B13" s="1" t="str">
        <x:f>IF($A13="","",IFERROR(INDEX('4. Risk Screening'!$C$5:$C$60,MATCH($A13,'4. Risk Screening'!$B$5:$B$60,0)),""))</x:f>
      </x:c>
      <x:c r="C13" s="231"/>
      <x:c r="D13" s="231"/>
      <x:c r="E13" s="2" t="str">
        <x:f t="shared" si="0"/>
      </x:c>
      <x:c r="F13" s="2" t="str">
        <x:f t="shared" si="1"/>
      </x:c>
      <x:c r="G13" s="232"/>
      <x:c r="H13" s="232"/>
      <x:c r="I13" s="233"/>
      <x:c r="J13" s="234"/>
      <x:c r="K13" s="235"/>
      <x:c r="L13" s="236"/>
      <x:c r="M13" s="237"/>
      <x:c r="N13" t="str">
        <x:f t="shared" si="2"/>
      </x:c>
      <x:c r="O13" t="str">
        <x:f>IF($A13="","",IFERROR(IF(INDEX('4. Risk Screening'!$BT$2:$CD$43,MATCH($A13,'4. Risk Screening'!$BB$2:$BB$43,0),1)="","",IF($I13="",INDEX('4. Risk Screening'!$BT$2:$CD$43,MATCH($A13,'4. Risk Screening'!$BB$2:$BB$43,0),1),IF(ISNUMBER(SEARCH(INDEX('4. Risk Screening'!$BT$2:$CD$43,MATCH($A13,'4. Risk Screening'!$BB$2:$BB$43,0),1),$I13)),"",INDEX('4. Risk Screening'!$BT$2:$CD$43,MATCH($A13,'4. Risk Screening'!$BB$2:$BB$43,0),1)&amp;CHAR(10)&amp;$I13))),""))</x:f>
      </x:c>
      <x:c r="P13" t="str">
        <x:f>IF($A13="","",IFERROR(IF(INDEX('4. Risk Screening'!$BT$2:$CD$43,MATCH($A13,'4. Risk Screening'!$BB$2:$BB$43,0),2)="","",IF($I13="",INDEX('4. Risk Screening'!$BT$2:$CD$43,MATCH($A13,'4. Risk Screening'!$BB$2:$BB$43,0),2),IF(ISNUMBER(SEARCH(INDEX('4. Risk Screening'!$BT$2:$CD$43,MATCH($A13,'4. Risk Screening'!$BB$2:$BB$43,0),2),$I13)),"",INDEX('4. Risk Screening'!$BT$2:$CD$43,MATCH($A13,'4. Risk Screening'!$BB$2:$BB$43,0),2)&amp;CHAR(10)&amp;$I13))),""))</x:f>
      </x:c>
      <x:c r="Q13" t="str">
        <x:f>IF($A13="","",IFERROR(IF(INDEX('4. Risk Screening'!$BT$2:$CD$43,MATCH($A13,'4. Risk Screening'!$BB$2:$BB$43,0),3)="","",IF($I13="",INDEX('4. Risk Screening'!$BT$2:$CD$43,MATCH($A13,'4. Risk Screening'!$BB$2:$BB$43,0),3),IF(ISNUMBER(SEARCH(INDEX('4. Risk Screening'!$BT$2:$CD$43,MATCH($A13,'4. Risk Screening'!$BB$2:$BB$43,0),3),$I13)),"",INDEX('4. Risk Screening'!$BT$2:$CD$43,MATCH($A13,'4. Risk Screening'!$BB$2:$BB$43,0),3)&amp;CHAR(10)&amp;$I13))),""))</x:f>
      </x:c>
      <x:c r="R13" t="str">
        <x:f>IF($A13="","",IFERROR(IF(INDEX('4. Risk Screening'!$BT$2:$CD$43,MATCH($A13,'4. Risk Screening'!$BB$2:$BB$43,0),4)="","",IF($I13="",INDEX('4. Risk Screening'!$BT$2:$CD$43,MATCH($A13,'4. Risk Screening'!$BB$2:$BB$43,0),4),IF(ISNUMBER(SEARCH(INDEX('4. Risk Screening'!$BT$2:$CD$43,MATCH($A13,'4. Risk Screening'!$BB$2:$BB$43,0),4),$I13)),"",INDEX('4. Risk Screening'!$BT$2:$CD$43,MATCH($A13,'4. Risk Screening'!$BB$2:$BB$43,0),4)&amp;CHAR(10)&amp;$I13))),""))</x:f>
      </x:c>
      <x:c r="S13" t="str">
        <x:f>IF($A13="","",IFERROR(IF(INDEX('4. Risk Screening'!$BT$2:$CD$43,MATCH($A13,'4. Risk Screening'!$BB$2:$BB$43,0),5)="","",IF($I13="",INDEX('4. Risk Screening'!$BT$2:$CD$43,MATCH($A13,'4. Risk Screening'!$BB$2:$BB$43,0),5),IF(ISNUMBER(SEARCH(INDEX('4. Risk Screening'!$BT$2:$CD$43,MATCH($A13,'4. Risk Screening'!$BB$2:$BB$43,0),5),$I13)),"",INDEX('4. Risk Screening'!$BT$2:$CD$43,MATCH($A13,'4. Risk Screening'!$BB$2:$BB$43,0),5)&amp;CHAR(10)&amp;$I13))),""))</x:f>
      </x:c>
      <x:c r="T13" t="str">
        <x:f>IF($A13="","",IFERROR(IF(INDEX('4. Risk Screening'!$BT$2:$CD$43,MATCH($A13,'4. Risk Screening'!$BB$2:$BB$43,0),6)="","",IF($I13="",INDEX('4. Risk Screening'!$BT$2:$CD$43,MATCH($A13,'4. Risk Screening'!$BB$2:$BB$43,0),6),IF(ISNUMBER(SEARCH(INDEX('4. Risk Screening'!$BT$2:$CD$43,MATCH($A13,'4. Risk Screening'!$BB$2:$BB$43,0),6),$I13)),"",INDEX('4. Risk Screening'!$BT$2:$CD$43,MATCH($A13,'4. Risk Screening'!$BB$2:$BB$43,0),6)&amp;CHAR(10)&amp;$I13))),""))</x:f>
      </x:c>
      <x:c r="U13" t="str">
        <x:f>IF($A13="","",IFERROR(IF(INDEX('4. Risk Screening'!$BT$2:$CD$43,MATCH($A13,'4. Risk Screening'!$BB$2:$BB$43,0),7)="","",IF($I13="",INDEX('4. Risk Screening'!$BT$2:$CD$43,MATCH($A13,'4. Risk Screening'!$BB$2:$BB$43,0),7),IF(ISNUMBER(SEARCH(INDEX('4. Risk Screening'!$BT$2:$CD$43,MATCH($A13,'4. Risk Screening'!$BB$2:$BB$43,0),7),$I13)),"",INDEX('4. Risk Screening'!$BT$2:$CD$43,MATCH($A13,'4. Risk Screening'!$BB$2:$BB$43,0),7)&amp;CHAR(10)&amp;$I13))),""))</x:f>
      </x:c>
      <x:c r="V13" t="str">
        <x:f>IF($A13="","",IFERROR(IF(INDEX('4. Risk Screening'!$BT$2:$CD$43,MATCH($A13,'4. Risk Screening'!$BB$2:$BB$43,0),8)="","",IF($I13="",INDEX('4. Risk Screening'!$BT$2:$CD$43,MATCH($A13,'4. Risk Screening'!$BB$2:$BB$43,0),8),IF(ISNUMBER(SEARCH(INDEX('4. Risk Screening'!$BT$2:$CD$43,MATCH($A13,'4. Risk Screening'!$BB$2:$BB$43,0),8),$I13)),"",INDEX('4. Risk Screening'!$BT$2:$CD$43,MATCH($A13,'4. Risk Screening'!$BB$2:$BB$43,0),8)&amp;CHAR(10)&amp;$I13))),""))</x:f>
      </x:c>
      <x:c r="W13" t="str">
        <x:f>IF($A13="","",IFERROR(IF(INDEX('4. Risk Screening'!$BT$2:$CD$43,MATCH($A13,'4. Risk Screening'!$BB$2:$BB$43,0),9)="","",IF($I13="",INDEX('4. Risk Screening'!$BT$2:$CD$43,MATCH($A13,'4. Risk Screening'!$BB$2:$BB$43,0),9),IF(ISNUMBER(SEARCH(INDEX('4. Risk Screening'!$BT$2:$CD$43,MATCH($A13,'4. Risk Screening'!$BB$2:$BB$43,0),9),$I13)),"",INDEX('4. Risk Screening'!$BT$2:$CD$43,MATCH($A13,'4. Risk Screening'!$BB$2:$BB$43,0),9)&amp;CHAR(10)&amp;$I13))),""))</x:f>
      </x:c>
      <x:c r="X13" t="str">
        <x:f>IF($A13="","",IFERROR(IF(INDEX('4. Risk Screening'!$BT$2:$CD$43,MATCH($A13,'4. Risk Screening'!$BB$2:$BB$43,0),10)="","",IF($I13="",INDEX('4. Risk Screening'!$BT$2:$CD$43,MATCH($A13,'4. Risk Screening'!$BB$2:$BB$43,0),10),IF(ISNUMBER(SEARCH(INDEX('4. Risk Screening'!$BT$2:$CD$43,MATCH($A13,'4. Risk Screening'!$BB$2:$BB$43,0),10),$I13)),"",INDEX('4. Risk Screening'!$BT$2:$CD$43,MATCH($A13,'4. Risk Screening'!$BB$2:$BB$43,0),10)&amp;CHAR(10)&amp;$I13))),""))</x:f>
      </x:c>
      <x:c r="Y13" t="str">
        <x:f>IF($A13="","",IFERROR(IF(INDEX('4. Risk Screening'!$BT$2:$CD$43,MATCH($A13,'4. Risk Screening'!$BB$2:$BB$43,0),11)="","",IF($I13="",INDEX('4. Risk Screening'!$BT$2:$CD$43,MATCH($A13,'4. Risk Screening'!$BB$2:$BB$43,0),11),IF(ISNUMBER(SEARCH(INDEX('4. Risk Screening'!$BT$2:$CD$43,MATCH($A13,'4. Risk Screening'!$BB$2:$BB$43,0),11),$I13)),"",INDEX('4. Risk Screening'!$BT$2:$CD$43,MATCH($A13,'4. Risk Screening'!$BB$2:$BB$43,0),11)&amp;CHAR(10)&amp;$I13))),""))</x:f>
      </x:c>
      <x:c r="Z13" t="str">
        <x:f t="shared" si="3"/>
      </x:c>
      <x:c r="AA13" t="str">
        <x:f t="shared" si="4"/>
      </x:c>
      <x:c r="AB13" t="str">
        <x:f t="shared" si="5"/>
      </x:c>
      <x:c r="AC13" t="str">
        <x:f t="shared" si="6"/>
      </x:c>
      <x:c r="AD13" t="str">
        <x:f t="shared" si="7"/>
      </x:c>
      <x:c r="AE13" t="str">
        <x:f t="shared" si="8"/>
      </x:c>
      <x:c r="AF13" t="str">
        <x:f t="shared" si="9"/>
      </x:c>
      <x:c r="AG13" t="str">
        <x:f t="shared" si="10"/>
      </x:c>
      <x:c r="AH13" t="str">
        <x:f t="shared" si="11"/>
      </x:c>
      <x:c r="AI13" t="str">
        <x:f t="shared" si="12"/>
      </x:c>
      <x:c r="AJ13" t="str">
        <x:f t="shared" si="13"/>
      </x:c>
      <x:c r="AK13" t="s">
        <x:v>346</x:v>
      </x:c>
      <x:c r="AL13" t="s">
        <x:v>1056</x:v>
      </x:c>
      <x:c r="AM13" t="s">
        <x:v>1057</x:v>
      </x:c>
      <x:c r="AP13" t="s">
        <x:v>1058</x:v>
      </x:c>
      <x:c r="AR13" t="s">
        <x:v>1059</x:v>
      </x:c>
    </x:row>
    <x:row r="14" ht="189.9499969482422" customHeight="1">
      <x:c r="A14" s="1" t="str">
        <x:f>IFERROR(INDEX('4. Risk Screening'!$B$5:$B$60,MATCH(ROWS($A$6:A14),'4. Risk Screening'!$AY$5:$AY$60,0)),"")</x:f>
      </x:c>
      <x:c r="B14" s="1" t="str">
        <x:f>IF($A14="","",IFERROR(INDEX('4. Risk Screening'!$C$5:$C$60,MATCH($A14,'4. Risk Screening'!$B$5:$B$60,0)),""))</x:f>
      </x:c>
      <x:c r="C14" s="231"/>
      <x:c r="D14" s="231"/>
      <x:c r="E14" s="2" t="str">
        <x:f t="shared" si="0"/>
      </x:c>
      <x:c r="F14" s="2" t="str">
        <x:f t="shared" si="1"/>
      </x:c>
      <x:c r="G14" s="232"/>
      <x:c r="H14" s="232"/>
      <x:c r="I14" s="233"/>
      <x:c r="J14" s="234"/>
      <x:c r="K14" s="235"/>
      <x:c r="L14" s="236"/>
      <x:c r="M14" s="237"/>
      <x:c r="N14" t="str">
        <x:f t="shared" si="2"/>
      </x:c>
      <x:c r="O14" t="str">
        <x:f>IF($A14="","",IFERROR(IF(INDEX('4. Risk Screening'!$BT$2:$CD$43,MATCH($A14,'4. Risk Screening'!$BB$2:$BB$43,0),1)="","",IF($I14="",INDEX('4. Risk Screening'!$BT$2:$CD$43,MATCH($A14,'4. Risk Screening'!$BB$2:$BB$43,0),1),IF(ISNUMBER(SEARCH(INDEX('4. Risk Screening'!$BT$2:$CD$43,MATCH($A14,'4. Risk Screening'!$BB$2:$BB$43,0),1),$I14)),"",INDEX('4. Risk Screening'!$BT$2:$CD$43,MATCH($A14,'4. Risk Screening'!$BB$2:$BB$43,0),1)&amp;CHAR(10)&amp;$I14))),""))</x:f>
      </x:c>
      <x:c r="P14" t="str">
        <x:f>IF($A14="","",IFERROR(IF(INDEX('4. Risk Screening'!$BT$2:$CD$43,MATCH($A14,'4. Risk Screening'!$BB$2:$BB$43,0),2)="","",IF($I14="",INDEX('4. Risk Screening'!$BT$2:$CD$43,MATCH($A14,'4. Risk Screening'!$BB$2:$BB$43,0),2),IF(ISNUMBER(SEARCH(INDEX('4. Risk Screening'!$BT$2:$CD$43,MATCH($A14,'4. Risk Screening'!$BB$2:$BB$43,0),2),$I14)),"",INDEX('4. Risk Screening'!$BT$2:$CD$43,MATCH($A14,'4. Risk Screening'!$BB$2:$BB$43,0),2)&amp;CHAR(10)&amp;$I14))),""))</x:f>
      </x:c>
      <x:c r="Q14" t="str">
        <x:f>IF($A14="","",IFERROR(IF(INDEX('4. Risk Screening'!$BT$2:$CD$43,MATCH($A14,'4. Risk Screening'!$BB$2:$BB$43,0),3)="","",IF($I14="",INDEX('4. Risk Screening'!$BT$2:$CD$43,MATCH($A14,'4. Risk Screening'!$BB$2:$BB$43,0),3),IF(ISNUMBER(SEARCH(INDEX('4. Risk Screening'!$BT$2:$CD$43,MATCH($A14,'4. Risk Screening'!$BB$2:$BB$43,0),3),$I14)),"",INDEX('4. Risk Screening'!$BT$2:$CD$43,MATCH($A14,'4. Risk Screening'!$BB$2:$BB$43,0),3)&amp;CHAR(10)&amp;$I14))),""))</x:f>
      </x:c>
      <x:c r="R14" t="str">
        <x:f>IF($A14="","",IFERROR(IF(INDEX('4. Risk Screening'!$BT$2:$CD$43,MATCH($A14,'4. Risk Screening'!$BB$2:$BB$43,0),4)="","",IF($I14="",INDEX('4. Risk Screening'!$BT$2:$CD$43,MATCH($A14,'4. Risk Screening'!$BB$2:$BB$43,0),4),IF(ISNUMBER(SEARCH(INDEX('4. Risk Screening'!$BT$2:$CD$43,MATCH($A14,'4. Risk Screening'!$BB$2:$BB$43,0),4),$I14)),"",INDEX('4. Risk Screening'!$BT$2:$CD$43,MATCH($A14,'4. Risk Screening'!$BB$2:$BB$43,0),4)&amp;CHAR(10)&amp;$I14))),""))</x:f>
      </x:c>
      <x:c r="S14" t="str">
        <x:f>IF($A14="","",IFERROR(IF(INDEX('4. Risk Screening'!$BT$2:$CD$43,MATCH($A14,'4. Risk Screening'!$BB$2:$BB$43,0),5)="","",IF($I14="",INDEX('4. Risk Screening'!$BT$2:$CD$43,MATCH($A14,'4. Risk Screening'!$BB$2:$BB$43,0),5),IF(ISNUMBER(SEARCH(INDEX('4. Risk Screening'!$BT$2:$CD$43,MATCH($A14,'4. Risk Screening'!$BB$2:$BB$43,0),5),$I14)),"",INDEX('4. Risk Screening'!$BT$2:$CD$43,MATCH($A14,'4. Risk Screening'!$BB$2:$BB$43,0),5)&amp;CHAR(10)&amp;$I14))),""))</x:f>
      </x:c>
      <x:c r="T14" t="str">
        <x:f>IF($A14="","",IFERROR(IF(INDEX('4. Risk Screening'!$BT$2:$CD$43,MATCH($A14,'4. Risk Screening'!$BB$2:$BB$43,0),6)="","",IF($I14="",INDEX('4. Risk Screening'!$BT$2:$CD$43,MATCH($A14,'4. Risk Screening'!$BB$2:$BB$43,0),6),IF(ISNUMBER(SEARCH(INDEX('4. Risk Screening'!$BT$2:$CD$43,MATCH($A14,'4. Risk Screening'!$BB$2:$BB$43,0),6),$I14)),"",INDEX('4. Risk Screening'!$BT$2:$CD$43,MATCH($A14,'4. Risk Screening'!$BB$2:$BB$43,0),6)&amp;CHAR(10)&amp;$I14))),""))</x:f>
      </x:c>
      <x:c r="U14" t="str">
        <x:f>IF($A14="","",IFERROR(IF(INDEX('4. Risk Screening'!$BT$2:$CD$43,MATCH($A14,'4. Risk Screening'!$BB$2:$BB$43,0),7)="","",IF($I14="",INDEX('4. Risk Screening'!$BT$2:$CD$43,MATCH($A14,'4. Risk Screening'!$BB$2:$BB$43,0),7),IF(ISNUMBER(SEARCH(INDEX('4. Risk Screening'!$BT$2:$CD$43,MATCH($A14,'4. Risk Screening'!$BB$2:$BB$43,0),7),$I14)),"",INDEX('4. Risk Screening'!$BT$2:$CD$43,MATCH($A14,'4. Risk Screening'!$BB$2:$BB$43,0),7)&amp;CHAR(10)&amp;$I14))),""))</x:f>
      </x:c>
      <x:c r="V14" t="str">
        <x:f>IF($A14="","",IFERROR(IF(INDEX('4. Risk Screening'!$BT$2:$CD$43,MATCH($A14,'4. Risk Screening'!$BB$2:$BB$43,0),8)="","",IF($I14="",INDEX('4. Risk Screening'!$BT$2:$CD$43,MATCH($A14,'4. Risk Screening'!$BB$2:$BB$43,0),8),IF(ISNUMBER(SEARCH(INDEX('4. Risk Screening'!$BT$2:$CD$43,MATCH($A14,'4. Risk Screening'!$BB$2:$BB$43,0),8),$I14)),"",INDEX('4. Risk Screening'!$BT$2:$CD$43,MATCH($A14,'4. Risk Screening'!$BB$2:$BB$43,0),8)&amp;CHAR(10)&amp;$I14))),""))</x:f>
      </x:c>
      <x:c r="W14" t="str">
        <x:f>IF($A14="","",IFERROR(IF(INDEX('4. Risk Screening'!$BT$2:$CD$43,MATCH($A14,'4. Risk Screening'!$BB$2:$BB$43,0),9)="","",IF($I14="",INDEX('4. Risk Screening'!$BT$2:$CD$43,MATCH($A14,'4. Risk Screening'!$BB$2:$BB$43,0),9),IF(ISNUMBER(SEARCH(INDEX('4. Risk Screening'!$BT$2:$CD$43,MATCH($A14,'4. Risk Screening'!$BB$2:$BB$43,0),9),$I14)),"",INDEX('4. Risk Screening'!$BT$2:$CD$43,MATCH($A14,'4. Risk Screening'!$BB$2:$BB$43,0),9)&amp;CHAR(10)&amp;$I14))),""))</x:f>
      </x:c>
      <x:c r="X14" t="str">
        <x:f>IF($A14="","",IFERROR(IF(INDEX('4. Risk Screening'!$BT$2:$CD$43,MATCH($A14,'4. Risk Screening'!$BB$2:$BB$43,0),10)="","",IF($I14="",INDEX('4. Risk Screening'!$BT$2:$CD$43,MATCH($A14,'4. Risk Screening'!$BB$2:$BB$43,0),10),IF(ISNUMBER(SEARCH(INDEX('4. Risk Screening'!$BT$2:$CD$43,MATCH($A14,'4. Risk Screening'!$BB$2:$BB$43,0),10),$I14)),"",INDEX('4. Risk Screening'!$BT$2:$CD$43,MATCH($A14,'4. Risk Screening'!$BB$2:$BB$43,0),10)&amp;CHAR(10)&amp;$I14))),""))</x:f>
      </x:c>
      <x:c r="Y14" t="str">
        <x:f>IF($A14="","",IFERROR(IF(INDEX('4. Risk Screening'!$BT$2:$CD$43,MATCH($A14,'4. Risk Screening'!$BB$2:$BB$43,0),11)="","",IF($I14="",INDEX('4. Risk Screening'!$BT$2:$CD$43,MATCH($A14,'4. Risk Screening'!$BB$2:$BB$43,0),11),IF(ISNUMBER(SEARCH(INDEX('4. Risk Screening'!$BT$2:$CD$43,MATCH($A14,'4. Risk Screening'!$BB$2:$BB$43,0),11),$I14)),"",INDEX('4. Risk Screening'!$BT$2:$CD$43,MATCH($A14,'4. Risk Screening'!$BB$2:$BB$43,0),11)&amp;CHAR(10)&amp;$I14))),""))</x:f>
      </x:c>
      <x:c r="Z14" t="str">
        <x:f t="shared" si="3"/>
      </x:c>
      <x:c r="AA14" t="str">
        <x:f t="shared" si="4"/>
      </x:c>
      <x:c r="AB14" t="str">
        <x:f t="shared" si="5"/>
      </x:c>
      <x:c r="AC14" t="str">
        <x:f t="shared" si="6"/>
      </x:c>
      <x:c r="AD14" t="str">
        <x:f t="shared" si="7"/>
      </x:c>
      <x:c r="AE14" t="str">
        <x:f t="shared" si="8"/>
      </x:c>
      <x:c r="AF14" t="str">
        <x:f t="shared" si="9"/>
      </x:c>
      <x:c r="AG14" t="str">
        <x:f t="shared" si="10"/>
      </x:c>
      <x:c r="AH14" t="str">
        <x:f t="shared" si="11"/>
      </x:c>
      <x:c r="AI14" t="str">
        <x:f t="shared" si="12"/>
      </x:c>
      <x:c r="AJ14" t="str">
        <x:f t="shared" si="13"/>
      </x:c>
      <x:c r="AK14" t="s">
        <x:v>365</x:v>
      </x:c>
      <x:c r="AL14" t="s">
        <x:v>1060</x:v>
      </x:c>
      <x:c r="AM14" t="s">
        <x:v>1061</x:v>
      </x:c>
      <x:c r="AP14" t="s">
        <x:v>1020</x:v>
      </x:c>
      <x:c r="AR14" t="s">
        <x:v>1062</x:v>
      </x:c>
    </x:row>
    <x:row r="15" ht="189.9499969482422" customHeight="1">
      <x:c r="A15" s="1" t="str">
        <x:f>IFERROR(INDEX('4. Risk Screening'!$B$5:$B$60,MATCH(ROWS($A$6:A15),'4. Risk Screening'!$AY$5:$AY$60,0)),"")</x:f>
      </x:c>
      <x:c r="B15" s="1" t="str">
        <x:f>IF($A15="","",IFERROR(INDEX('4. Risk Screening'!$C$5:$C$60,MATCH($A15,'4. Risk Screening'!$B$5:$B$60,0)),""))</x:f>
      </x:c>
      <x:c r="C15" s="231"/>
      <x:c r="D15" s="231"/>
      <x:c r="E15" s="2" t="str">
        <x:f t="shared" si="0"/>
      </x:c>
      <x:c r="F15" s="2" t="str">
        <x:f t="shared" si="1"/>
      </x:c>
      <x:c r="G15" s="232"/>
      <x:c r="H15" s="232"/>
      <x:c r="I15" s="233"/>
      <x:c r="J15" s="234"/>
      <x:c r="K15" s="235"/>
      <x:c r="L15" s="236"/>
      <x:c r="M15" s="237"/>
      <x:c r="N15" t="str">
        <x:f t="shared" si="2"/>
      </x:c>
      <x:c r="O15" t="str">
        <x:f>IF($A15="","",IFERROR(IF(INDEX('4. Risk Screening'!$BT$2:$CD$43,MATCH($A15,'4. Risk Screening'!$BB$2:$BB$43,0),1)="","",IF($I15="",INDEX('4. Risk Screening'!$BT$2:$CD$43,MATCH($A15,'4. Risk Screening'!$BB$2:$BB$43,0),1),IF(ISNUMBER(SEARCH(INDEX('4. Risk Screening'!$BT$2:$CD$43,MATCH($A15,'4. Risk Screening'!$BB$2:$BB$43,0),1),$I15)),"",INDEX('4. Risk Screening'!$BT$2:$CD$43,MATCH($A15,'4. Risk Screening'!$BB$2:$BB$43,0),1)&amp;CHAR(10)&amp;$I15))),""))</x:f>
      </x:c>
      <x:c r="P15" t="str">
        <x:f>IF($A15="","",IFERROR(IF(INDEX('4. Risk Screening'!$BT$2:$CD$43,MATCH($A15,'4. Risk Screening'!$BB$2:$BB$43,0),2)="","",IF($I15="",INDEX('4. Risk Screening'!$BT$2:$CD$43,MATCH($A15,'4. Risk Screening'!$BB$2:$BB$43,0),2),IF(ISNUMBER(SEARCH(INDEX('4. Risk Screening'!$BT$2:$CD$43,MATCH($A15,'4. Risk Screening'!$BB$2:$BB$43,0),2),$I15)),"",INDEX('4. Risk Screening'!$BT$2:$CD$43,MATCH($A15,'4. Risk Screening'!$BB$2:$BB$43,0),2)&amp;CHAR(10)&amp;$I15))),""))</x:f>
      </x:c>
      <x:c r="Q15" t="str">
        <x:f>IF($A15="","",IFERROR(IF(INDEX('4. Risk Screening'!$BT$2:$CD$43,MATCH($A15,'4. Risk Screening'!$BB$2:$BB$43,0),3)="","",IF($I15="",INDEX('4. Risk Screening'!$BT$2:$CD$43,MATCH($A15,'4. Risk Screening'!$BB$2:$BB$43,0),3),IF(ISNUMBER(SEARCH(INDEX('4. Risk Screening'!$BT$2:$CD$43,MATCH($A15,'4. Risk Screening'!$BB$2:$BB$43,0),3),$I15)),"",INDEX('4. Risk Screening'!$BT$2:$CD$43,MATCH($A15,'4. Risk Screening'!$BB$2:$BB$43,0),3)&amp;CHAR(10)&amp;$I15))),""))</x:f>
      </x:c>
      <x:c r="R15" t="str">
        <x:f>IF($A15="","",IFERROR(IF(INDEX('4. Risk Screening'!$BT$2:$CD$43,MATCH($A15,'4. Risk Screening'!$BB$2:$BB$43,0),4)="","",IF($I15="",INDEX('4. Risk Screening'!$BT$2:$CD$43,MATCH($A15,'4. Risk Screening'!$BB$2:$BB$43,0),4),IF(ISNUMBER(SEARCH(INDEX('4. Risk Screening'!$BT$2:$CD$43,MATCH($A15,'4. Risk Screening'!$BB$2:$BB$43,0),4),$I15)),"",INDEX('4. Risk Screening'!$BT$2:$CD$43,MATCH($A15,'4. Risk Screening'!$BB$2:$BB$43,0),4)&amp;CHAR(10)&amp;$I15))),""))</x:f>
      </x:c>
      <x:c r="S15" t="str">
        <x:f>IF($A15="","",IFERROR(IF(INDEX('4. Risk Screening'!$BT$2:$CD$43,MATCH($A15,'4. Risk Screening'!$BB$2:$BB$43,0),5)="","",IF($I15="",INDEX('4. Risk Screening'!$BT$2:$CD$43,MATCH($A15,'4. Risk Screening'!$BB$2:$BB$43,0),5),IF(ISNUMBER(SEARCH(INDEX('4. Risk Screening'!$BT$2:$CD$43,MATCH($A15,'4. Risk Screening'!$BB$2:$BB$43,0),5),$I15)),"",INDEX('4. Risk Screening'!$BT$2:$CD$43,MATCH($A15,'4. Risk Screening'!$BB$2:$BB$43,0),5)&amp;CHAR(10)&amp;$I15))),""))</x:f>
      </x:c>
      <x:c r="T15" t="str">
        <x:f>IF($A15="","",IFERROR(IF(INDEX('4. Risk Screening'!$BT$2:$CD$43,MATCH($A15,'4. Risk Screening'!$BB$2:$BB$43,0),6)="","",IF($I15="",INDEX('4. Risk Screening'!$BT$2:$CD$43,MATCH($A15,'4. Risk Screening'!$BB$2:$BB$43,0),6),IF(ISNUMBER(SEARCH(INDEX('4. Risk Screening'!$BT$2:$CD$43,MATCH($A15,'4. Risk Screening'!$BB$2:$BB$43,0),6),$I15)),"",INDEX('4. Risk Screening'!$BT$2:$CD$43,MATCH($A15,'4. Risk Screening'!$BB$2:$BB$43,0),6)&amp;CHAR(10)&amp;$I15))),""))</x:f>
      </x:c>
      <x:c r="U15" t="str">
        <x:f>IF($A15="","",IFERROR(IF(INDEX('4. Risk Screening'!$BT$2:$CD$43,MATCH($A15,'4. Risk Screening'!$BB$2:$BB$43,0),7)="","",IF($I15="",INDEX('4. Risk Screening'!$BT$2:$CD$43,MATCH($A15,'4. Risk Screening'!$BB$2:$BB$43,0),7),IF(ISNUMBER(SEARCH(INDEX('4. Risk Screening'!$BT$2:$CD$43,MATCH($A15,'4. Risk Screening'!$BB$2:$BB$43,0),7),$I15)),"",INDEX('4. Risk Screening'!$BT$2:$CD$43,MATCH($A15,'4. Risk Screening'!$BB$2:$BB$43,0),7)&amp;CHAR(10)&amp;$I15))),""))</x:f>
      </x:c>
      <x:c r="V15" t="str">
        <x:f>IF($A15="","",IFERROR(IF(INDEX('4. Risk Screening'!$BT$2:$CD$43,MATCH($A15,'4. Risk Screening'!$BB$2:$BB$43,0),8)="","",IF($I15="",INDEX('4. Risk Screening'!$BT$2:$CD$43,MATCH($A15,'4. Risk Screening'!$BB$2:$BB$43,0),8),IF(ISNUMBER(SEARCH(INDEX('4. Risk Screening'!$BT$2:$CD$43,MATCH($A15,'4. Risk Screening'!$BB$2:$BB$43,0),8),$I15)),"",INDEX('4. Risk Screening'!$BT$2:$CD$43,MATCH($A15,'4. Risk Screening'!$BB$2:$BB$43,0),8)&amp;CHAR(10)&amp;$I15))),""))</x:f>
      </x:c>
      <x:c r="W15" t="str">
        <x:f>IF($A15="","",IFERROR(IF(INDEX('4. Risk Screening'!$BT$2:$CD$43,MATCH($A15,'4. Risk Screening'!$BB$2:$BB$43,0),9)="","",IF($I15="",INDEX('4. Risk Screening'!$BT$2:$CD$43,MATCH($A15,'4. Risk Screening'!$BB$2:$BB$43,0),9),IF(ISNUMBER(SEARCH(INDEX('4. Risk Screening'!$BT$2:$CD$43,MATCH($A15,'4. Risk Screening'!$BB$2:$BB$43,0),9),$I15)),"",INDEX('4. Risk Screening'!$BT$2:$CD$43,MATCH($A15,'4. Risk Screening'!$BB$2:$BB$43,0),9)&amp;CHAR(10)&amp;$I15))),""))</x:f>
      </x:c>
      <x:c r="X15" t="str">
        <x:f>IF($A15="","",IFERROR(IF(INDEX('4. Risk Screening'!$BT$2:$CD$43,MATCH($A15,'4. Risk Screening'!$BB$2:$BB$43,0),10)="","",IF($I15="",INDEX('4. Risk Screening'!$BT$2:$CD$43,MATCH($A15,'4. Risk Screening'!$BB$2:$BB$43,0),10),IF(ISNUMBER(SEARCH(INDEX('4. Risk Screening'!$BT$2:$CD$43,MATCH($A15,'4. Risk Screening'!$BB$2:$BB$43,0),10),$I15)),"",INDEX('4. Risk Screening'!$BT$2:$CD$43,MATCH($A15,'4. Risk Screening'!$BB$2:$BB$43,0),10)&amp;CHAR(10)&amp;$I15))),""))</x:f>
      </x:c>
      <x:c r="Y15" t="str">
        <x:f>IF($A15="","",IFERROR(IF(INDEX('4. Risk Screening'!$BT$2:$CD$43,MATCH($A15,'4. Risk Screening'!$BB$2:$BB$43,0),11)="","",IF($I15="",INDEX('4. Risk Screening'!$BT$2:$CD$43,MATCH($A15,'4. Risk Screening'!$BB$2:$BB$43,0),11),IF(ISNUMBER(SEARCH(INDEX('4. Risk Screening'!$BT$2:$CD$43,MATCH($A15,'4. Risk Screening'!$BB$2:$BB$43,0),11),$I15)),"",INDEX('4. Risk Screening'!$BT$2:$CD$43,MATCH($A15,'4. Risk Screening'!$BB$2:$BB$43,0),11)&amp;CHAR(10)&amp;$I15))),""))</x:f>
      </x:c>
      <x:c r="Z15" t="str">
        <x:f t="shared" si="3"/>
      </x:c>
      <x:c r="AA15" t="str">
        <x:f t="shared" si="4"/>
      </x:c>
      <x:c r="AB15" t="str">
        <x:f t="shared" si="5"/>
      </x:c>
      <x:c r="AC15" t="str">
        <x:f t="shared" si="6"/>
      </x:c>
      <x:c r="AD15" t="str">
        <x:f t="shared" si="7"/>
      </x:c>
      <x:c r="AE15" t="str">
        <x:f t="shared" si="8"/>
      </x:c>
      <x:c r="AF15" t="str">
        <x:f t="shared" si="9"/>
      </x:c>
      <x:c r="AG15" t="str">
        <x:f t="shared" si="10"/>
      </x:c>
      <x:c r="AH15" t="str">
        <x:f t="shared" si="11"/>
      </x:c>
      <x:c r="AI15" t="str">
        <x:f t="shared" si="12"/>
      </x:c>
      <x:c r="AJ15" t="str">
        <x:f t="shared" si="13"/>
      </x:c>
      <x:c r="AK15" t="s">
        <x:v>384</x:v>
      </x:c>
      <x:c r="AL15" t="s">
        <x:v>1063</x:v>
      </x:c>
      <x:c r="AM15" t="s">
        <x:v>1064</x:v>
      </x:c>
      <x:c r="AP15" t="s">
        <x:v>1048</x:v>
      </x:c>
      <x:c r="AR15" t="s">
        <x:v>1065</x:v>
      </x:c>
    </x:row>
    <x:row r="16" ht="189.9499969482422" customHeight="1">
      <x:c r="A16" s="1" t="str">
        <x:f>IFERROR(INDEX('4. Risk Screening'!$B$5:$B$60,MATCH(ROWS($A$6:A16),'4. Risk Screening'!$AY$5:$AY$60,0)),"")</x:f>
      </x:c>
      <x:c r="B16" s="1" t="str">
        <x:f>IF($A16="","",IFERROR(INDEX('4. Risk Screening'!$C$5:$C$60,MATCH($A16,'4. Risk Screening'!$B$5:$B$60,0)),""))</x:f>
      </x:c>
      <x:c r="C16" s="231"/>
      <x:c r="D16" s="231"/>
      <x:c r="E16" s="2" t="str">
        <x:f t="shared" si="0"/>
      </x:c>
      <x:c r="F16" s="2" t="str">
        <x:f t="shared" si="1"/>
      </x:c>
      <x:c r="G16" s="232"/>
      <x:c r="H16" s="232"/>
      <x:c r="I16" s="233"/>
      <x:c r="J16" s="234"/>
      <x:c r="K16" s="235"/>
      <x:c r="L16" s="236"/>
      <x:c r="M16" s="237"/>
      <x:c r="N16" t="str">
        <x:f t="shared" si="2"/>
      </x:c>
      <x:c r="O16" t="str">
        <x:f>IF($A16="","",IFERROR(IF(INDEX('4. Risk Screening'!$BT$2:$CD$43,MATCH($A16,'4. Risk Screening'!$BB$2:$BB$43,0),1)="","",IF($I16="",INDEX('4. Risk Screening'!$BT$2:$CD$43,MATCH($A16,'4. Risk Screening'!$BB$2:$BB$43,0),1),IF(ISNUMBER(SEARCH(INDEX('4. Risk Screening'!$BT$2:$CD$43,MATCH($A16,'4. Risk Screening'!$BB$2:$BB$43,0),1),$I16)),"",INDEX('4. Risk Screening'!$BT$2:$CD$43,MATCH($A16,'4. Risk Screening'!$BB$2:$BB$43,0),1)&amp;CHAR(10)&amp;$I16))),""))</x:f>
      </x:c>
      <x:c r="P16" t="str">
        <x:f>IF($A16="","",IFERROR(IF(INDEX('4. Risk Screening'!$BT$2:$CD$43,MATCH($A16,'4. Risk Screening'!$BB$2:$BB$43,0),2)="","",IF($I16="",INDEX('4. Risk Screening'!$BT$2:$CD$43,MATCH($A16,'4. Risk Screening'!$BB$2:$BB$43,0),2),IF(ISNUMBER(SEARCH(INDEX('4. Risk Screening'!$BT$2:$CD$43,MATCH($A16,'4. Risk Screening'!$BB$2:$BB$43,0),2),$I16)),"",INDEX('4. Risk Screening'!$BT$2:$CD$43,MATCH($A16,'4. Risk Screening'!$BB$2:$BB$43,0),2)&amp;CHAR(10)&amp;$I16))),""))</x:f>
      </x:c>
      <x:c r="Q16" t="str">
        <x:f>IF($A16="","",IFERROR(IF(INDEX('4. Risk Screening'!$BT$2:$CD$43,MATCH($A16,'4. Risk Screening'!$BB$2:$BB$43,0),3)="","",IF($I16="",INDEX('4. Risk Screening'!$BT$2:$CD$43,MATCH($A16,'4. Risk Screening'!$BB$2:$BB$43,0),3),IF(ISNUMBER(SEARCH(INDEX('4. Risk Screening'!$BT$2:$CD$43,MATCH($A16,'4. Risk Screening'!$BB$2:$BB$43,0),3),$I16)),"",INDEX('4. Risk Screening'!$BT$2:$CD$43,MATCH($A16,'4. Risk Screening'!$BB$2:$BB$43,0),3)&amp;CHAR(10)&amp;$I16))),""))</x:f>
      </x:c>
      <x:c r="R16" t="str">
        <x:f>IF($A16="","",IFERROR(IF(INDEX('4. Risk Screening'!$BT$2:$CD$43,MATCH($A16,'4. Risk Screening'!$BB$2:$BB$43,0),4)="","",IF($I16="",INDEX('4. Risk Screening'!$BT$2:$CD$43,MATCH($A16,'4. Risk Screening'!$BB$2:$BB$43,0),4),IF(ISNUMBER(SEARCH(INDEX('4. Risk Screening'!$BT$2:$CD$43,MATCH($A16,'4. Risk Screening'!$BB$2:$BB$43,0),4),$I16)),"",INDEX('4. Risk Screening'!$BT$2:$CD$43,MATCH($A16,'4. Risk Screening'!$BB$2:$BB$43,0),4)&amp;CHAR(10)&amp;$I16))),""))</x:f>
      </x:c>
      <x:c r="S16" t="str">
        <x:f>IF($A16="","",IFERROR(IF(INDEX('4. Risk Screening'!$BT$2:$CD$43,MATCH($A16,'4. Risk Screening'!$BB$2:$BB$43,0),5)="","",IF($I16="",INDEX('4. Risk Screening'!$BT$2:$CD$43,MATCH($A16,'4. Risk Screening'!$BB$2:$BB$43,0),5),IF(ISNUMBER(SEARCH(INDEX('4. Risk Screening'!$BT$2:$CD$43,MATCH($A16,'4. Risk Screening'!$BB$2:$BB$43,0),5),$I16)),"",INDEX('4. Risk Screening'!$BT$2:$CD$43,MATCH($A16,'4. Risk Screening'!$BB$2:$BB$43,0),5)&amp;CHAR(10)&amp;$I16))),""))</x:f>
      </x:c>
      <x:c r="T16" t="str">
        <x:f>IF($A16="","",IFERROR(IF(INDEX('4. Risk Screening'!$BT$2:$CD$43,MATCH($A16,'4. Risk Screening'!$BB$2:$BB$43,0),6)="","",IF($I16="",INDEX('4. Risk Screening'!$BT$2:$CD$43,MATCH($A16,'4. Risk Screening'!$BB$2:$BB$43,0),6),IF(ISNUMBER(SEARCH(INDEX('4. Risk Screening'!$BT$2:$CD$43,MATCH($A16,'4. Risk Screening'!$BB$2:$BB$43,0),6),$I16)),"",INDEX('4. Risk Screening'!$BT$2:$CD$43,MATCH($A16,'4. Risk Screening'!$BB$2:$BB$43,0),6)&amp;CHAR(10)&amp;$I16))),""))</x:f>
      </x:c>
      <x:c r="U16" t="str">
        <x:f>IF($A16="","",IFERROR(IF(INDEX('4. Risk Screening'!$BT$2:$CD$43,MATCH($A16,'4. Risk Screening'!$BB$2:$BB$43,0),7)="","",IF($I16="",INDEX('4. Risk Screening'!$BT$2:$CD$43,MATCH($A16,'4. Risk Screening'!$BB$2:$BB$43,0),7),IF(ISNUMBER(SEARCH(INDEX('4. Risk Screening'!$BT$2:$CD$43,MATCH($A16,'4. Risk Screening'!$BB$2:$BB$43,0),7),$I16)),"",INDEX('4. Risk Screening'!$BT$2:$CD$43,MATCH($A16,'4. Risk Screening'!$BB$2:$BB$43,0),7)&amp;CHAR(10)&amp;$I16))),""))</x:f>
      </x:c>
      <x:c r="V16" t="str">
        <x:f>IF($A16="","",IFERROR(IF(INDEX('4. Risk Screening'!$BT$2:$CD$43,MATCH($A16,'4. Risk Screening'!$BB$2:$BB$43,0),8)="","",IF($I16="",INDEX('4. Risk Screening'!$BT$2:$CD$43,MATCH($A16,'4. Risk Screening'!$BB$2:$BB$43,0),8),IF(ISNUMBER(SEARCH(INDEX('4. Risk Screening'!$BT$2:$CD$43,MATCH($A16,'4. Risk Screening'!$BB$2:$BB$43,0),8),$I16)),"",INDEX('4. Risk Screening'!$BT$2:$CD$43,MATCH($A16,'4. Risk Screening'!$BB$2:$BB$43,0),8)&amp;CHAR(10)&amp;$I16))),""))</x:f>
      </x:c>
      <x:c r="W16" t="str">
        <x:f>IF($A16="","",IFERROR(IF(INDEX('4. Risk Screening'!$BT$2:$CD$43,MATCH($A16,'4. Risk Screening'!$BB$2:$BB$43,0),9)="","",IF($I16="",INDEX('4. Risk Screening'!$BT$2:$CD$43,MATCH($A16,'4. Risk Screening'!$BB$2:$BB$43,0),9),IF(ISNUMBER(SEARCH(INDEX('4. Risk Screening'!$BT$2:$CD$43,MATCH($A16,'4. Risk Screening'!$BB$2:$BB$43,0),9),$I16)),"",INDEX('4. Risk Screening'!$BT$2:$CD$43,MATCH($A16,'4. Risk Screening'!$BB$2:$BB$43,0),9)&amp;CHAR(10)&amp;$I16))),""))</x:f>
      </x:c>
      <x:c r="X16" t="str">
        <x:f>IF($A16="","",IFERROR(IF(INDEX('4. Risk Screening'!$BT$2:$CD$43,MATCH($A16,'4. Risk Screening'!$BB$2:$BB$43,0),10)="","",IF($I16="",INDEX('4. Risk Screening'!$BT$2:$CD$43,MATCH($A16,'4. Risk Screening'!$BB$2:$BB$43,0),10),IF(ISNUMBER(SEARCH(INDEX('4. Risk Screening'!$BT$2:$CD$43,MATCH($A16,'4. Risk Screening'!$BB$2:$BB$43,0),10),$I16)),"",INDEX('4. Risk Screening'!$BT$2:$CD$43,MATCH($A16,'4. Risk Screening'!$BB$2:$BB$43,0),10)&amp;CHAR(10)&amp;$I16))),""))</x:f>
      </x:c>
      <x:c r="Y16" t="str">
        <x:f>IF($A16="","",IFERROR(IF(INDEX('4. Risk Screening'!$BT$2:$CD$43,MATCH($A16,'4. Risk Screening'!$BB$2:$BB$43,0),11)="","",IF($I16="",INDEX('4. Risk Screening'!$BT$2:$CD$43,MATCH($A16,'4. Risk Screening'!$BB$2:$BB$43,0),11),IF(ISNUMBER(SEARCH(INDEX('4. Risk Screening'!$BT$2:$CD$43,MATCH($A16,'4. Risk Screening'!$BB$2:$BB$43,0),11),$I16)),"",INDEX('4. Risk Screening'!$BT$2:$CD$43,MATCH($A16,'4. Risk Screening'!$BB$2:$BB$43,0),11)&amp;CHAR(10)&amp;$I16))),""))</x:f>
      </x:c>
      <x:c r="Z16" t="str">
        <x:f t="shared" si="3"/>
      </x:c>
      <x:c r="AA16" t="str">
        <x:f t="shared" si="4"/>
      </x:c>
      <x:c r="AB16" t="str">
        <x:f t="shared" si="5"/>
      </x:c>
      <x:c r="AC16" t="str">
        <x:f t="shared" si="6"/>
      </x:c>
      <x:c r="AD16" t="str">
        <x:f t="shared" si="7"/>
      </x:c>
      <x:c r="AE16" t="str">
        <x:f t="shared" si="8"/>
      </x:c>
      <x:c r="AF16" t="str">
        <x:f t="shared" si="9"/>
      </x:c>
      <x:c r="AG16" t="str">
        <x:f t="shared" si="10"/>
      </x:c>
      <x:c r="AH16" t="str">
        <x:f t="shared" si="11"/>
      </x:c>
      <x:c r="AI16" t="str">
        <x:f t="shared" si="12"/>
      </x:c>
      <x:c r="AJ16" t="str">
        <x:f t="shared" si="13"/>
      </x:c>
      <x:c r="AK16" t="s">
        <x:v>402</x:v>
      </x:c>
      <x:c r="AL16" t="s">
        <x:v>1066</x:v>
      </x:c>
      <x:c r="AM16" t="s">
        <x:v>1067</x:v>
      </x:c>
      <x:c r="AP16" t="s">
        <x:v>1068</x:v>
      </x:c>
      <x:c r="AR16" t="s">
        <x:v>1069</x:v>
      </x:c>
    </x:row>
    <x:row r="17" ht="189.9499969482422" customHeight="1">
      <x:c r="A17" s="1" t="str">
        <x:f>IFERROR(INDEX('4. Risk Screening'!$B$5:$B$60,MATCH(ROWS($A$6:A17),'4. Risk Screening'!$AY$5:$AY$60,0)),"")</x:f>
      </x:c>
      <x:c r="B17" s="1" t="str">
        <x:f>IF($A17="","",IFERROR(INDEX('4. Risk Screening'!$C$5:$C$60,MATCH($A17,'4. Risk Screening'!$B$5:$B$60,0)),""))</x:f>
      </x:c>
      <x:c r="C17" s="231"/>
      <x:c r="D17" s="231"/>
      <x:c r="E17" s="2" t="str">
        <x:f t="shared" si="0"/>
      </x:c>
      <x:c r="F17" s="2" t="str">
        <x:f t="shared" si="1"/>
      </x:c>
      <x:c r="G17" s="232"/>
      <x:c r="H17" s="232"/>
      <x:c r="I17" s="233"/>
      <x:c r="J17" s="234"/>
      <x:c r="K17" s="235"/>
      <x:c r="L17" s="236"/>
      <x:c r="M17" s="237"/>
      <x:c r="N17" t="str">
        <x:f t="shared" si="2"/>
      </x:c>
      <x:c r="O17" t="str">
        <x:f>IF($A17="","",IFERROR(IF(INDEX('4. Risk Screening'!$BT$2:$CD$43,MATCH($A17,'4. Risk Screening'!$BB$2:$BB$43,0),1)="","",IF($I17="",INDEX('4. Risk Screening'!$BT$2:$CD$43,MATCH($A17,'4. Risk Screening'!$BB$2:$BB$43,0),1),IF(ISNUMBER(SEARCH(INDEX('4. Risk Screening'!$BT$2:$CD$43,MATCH($A17,'4. Risk Screening'!$BB$2:$BB$43,0),1),$I17)),"",INDEX('4. Risk Screening'!$BT$2:$CD$43,MATCH($A17,'4. Risk Screening'!$BB$2:$BB$43,0),1)&amp;CHAR(10)&amp;$I17))),""))</x:f>
      </x:c>
      <x:c r="P17" t="str">
        <x:f>IF($A17="","",IFERROR(IF(INDEX('4. Risk Screening'!$BT$2:$CD$43,MATCH($A17,'4. Risk Screening'!$BB$2:$BB$43,0),2)="","",IF($I17="",INDEX('4. Risk Screening'!$BT$2:$CD$43,MATCH($A17,'4. Risk Screening'!$BB$2:$BB$43,0),2),IF(ISNUMBER(SEARCH(INDEX('4. Risk Screening'!$BT$2:$CD$43,MATCH($A17,'4. Risk Screening'!$BB$2:$BB$43,0),2),$I17)),"",INDEX('4. Risk Screening'!$BT$2:$CD$43,MATCH($A17,'4. Risk Screening'!$BB$2:$BB$43,0),2)&amp;CHAR(10)&amp;$I17))),""))</x:f>
      </x:c>
      <x:c r="Q17" t="str">
        <x:f>IF($A17="","",IFERROR(IF(INDEX('4. Risk Screening'!$BT$2:$CD$43,MATCH($A17,'4. Risk Screening'!$BB$2:$BB$43,0),3)="","",IF($I17="",INDEX('4. Risk Screening'!$BT$2:$CD$43,MATCH($A17,'4. Risk Screening'!$BB$2:$BB$43,0),3),IF(ISNUMBER(SEARCH(INDEX('4. Risk Screening'!$BT$2:$CD$43,MATCH($A17,'4. Risk Screening'!$BB$2:$BB$43,0),3),$I17)),"",INDEX('4. Risk Screening'!$BT$2:$CD$43,MATCH($A17,'4. Risk Screening'!$BB$2:$BB$43,0),3)&amp;CHAR(10)&amp;$I17))),""))</x:f>
      </x:c>
      <x:c r="R17" t="str">
        <x:f>IF($A17="","",IFERROR(IF(INDEX('4. Risk Screening'!$BT$2:$CD$43,MATCH($A17,'4. Risk Screening'!$BB$2:$BB$43,0),4)="","",IF($I17="",INDEX('4. Risk Screening'!$BT$2:$CD$43,MATCH($A17,'4. Risk Screening'!$BB$2:$BB$43,0),4),IF(ISNUMBER(SEARCH(INDEX('4. Risk Screening'!$BT$2:$CD$43,MATCH($A17,'4. Risk Screening'!$BB$2:$BB$43,0),4),$I17)),"",INDEX('4. Risk Screening'!$BT$2:$CD$43,MATCH($A17,'4. Risk Screening'!$BB$2:$BB$43,0),4)&amp;CHAR(10)&amp;$I17))),""))</x:f>
      </x:c>
      <x:c r="S17" t="str">
        <x:f>IF($A17="","",IFERROR(IF(INDEX('4. Risk Screening'!$BT$2:$CD$43,MATCH($A17,'4. Risk Screening'!$BB$2:$BB$43,0),5)="","",IF($I17="",INDEX('4. Risk Screening'!$BT$2:$CD$43,MATCH($A17,'4. Risk Screening'!$BB$2:$BB$43,0),5),IF(ISNUMBER(SEARCH(INDEX('4. Risk Screening'!$BT$2:$CD$43,MATCH($A17,'4. Risk Screening'!$BB$2:$BB$43,0),5),$I17)),"",INDEX('4. Risk Screening'!$BT$2:$CD$43,MATCH($A17,'4. Risk Screening'!$BB$2:$BB$43,0),5)&amp;CHAR(10)&amp;$I17))),""))</x:f>
      </x:c>
      <x:c r="T17" t="str">
        <x:f>IF($A17="","",IFERROR(IF(INDEX('4. Risk Screening'!$BT$2:$CD$43,MATCH($A17,'4. Risk Screening'!$BB$2:$BB$43,0),6)="","",IF($I17="",INDEX('4. Risk Screening'!$BT$2:$CD$43,MATCH($A17,'4. Risk Screening'!$BB$2:$BB$43,0),6),IF(ISNUMBER(SEARCH(INDEX('4. Risk Screening'!$BT$2:$CD$43,MATCH($A17,'4. Risk Screening'!$BB$2:$BB$43,0),6),$I17)),"",INDEX('4. Risk Screening'!$BT$2:$CD$43,MATCH($A17,'4. Risk Screening'!$BB$2:$BB$43,0),6)&amp;CHAR(10)&amp;$I17))),""))</x:f>
      </x:c>
      <x:c r="U17" t="str">
        <x:f>IF($A17="","",IFERROR(IF(INDEX('4. Risk Screening'!$BT$2:$CD$43,MATCH($A17,'4. Risk Screening'!$BB$2:$BB$43,0),7)="","",IF($I17="",INDEX('4. Risk Screening'!$BT$2:$CD$43,MATCH($A17,'4. Risk Screening'!$BB$2:$BB$43,0),7),IF(ISNUMBER(SEARCH(INDEX('4. Risk Screening'!$BT$2:$CD$43,MATCH($A17,'4. Risk Screening'!$BB$2:$BB$43,0),7),$I17)),"",INDEX('4. Risk Screening'!$BT$2:$CD$43,MATCH($A17,'4. Risk Screening'!$BB$2:$BB$43,0),7)&amp;CHAR(10)&amp;$I17))),""))</x:f>
      </x:c>
      <x:c r="V17" t="str">
        <x:f>IF($A17="","",IFERROR(IF(INDEX('4. Risk Screening'!$BT$2:$CD$43,MATCH($A17,'4. Risk Screening'!$BB$2:$BB$43,0),8)="","",IF($I17="",INDEX('4. Risk Screening'!$BT$2:$CD$43,MATCH($A17,'4. Risk Screening'!$BB$2:$BB$43,0),8),IF(ISNUMBER(SEARCH(INDEX('4. Risk Screening'!$BT$2:$CD$43,MATCH($A17,'4. Risk Screening'!$BB$2:$BB$43,0),8),$I17)),"",INDEX('4. Risk Screening'!$BT$2:$CD$43,MATCH($A17,'4. Risk Screening'!$BB$2:$BB$43,0),8)&amp;CHAR(10)&amp;$I17))),""))</x:f>
      </x:c>
      <x:c r="W17" t="str">
        <x:f>IF($A17="","",IFERROR(IF(INDEX('4. Risk Screening'!$BT$2:$CD$43,MATCH($A17,'4. Risk Screening'!$BB$2:$BB$43,0),9)="","",IF($I17="",INDEX('4. Risk Screening'!$BT$2:$CD$43,MATCH($A17,'4. Risk Screening'!$BB$2:$BB$43,0),9),IF(ISNUMBER(SEARCH(INDEX('4. Risk Screening'!$BT$2:$CD$43,MATCH($A17,'4. Risk Screening'!$BB$2:$BB$43,0),9),$I17)),"",INDEX('4. Risk Screening'!$BT$2:$CD$43,MATCH($A17,'4. Risk Screening'!$BB$2:$BB$43,0),9)&amp;CHAR(10)&amp;$I17))),""))</x:f>
      </x:c>
      <x:c r="X17" t="str">
        <x:f>IF($A17="","",IFERROR(IF(INDEX('4. Risk Screening'!$BT$2:$CD$43,MATCH($A17,'4. Risk Screening'!$BB$2:$BB$43,0),10)="","",IF($I17="",INDEX('4. Risk Screening'!$BT$2:$CD$43,MATCH($A17,'4. Risk Screening'!$BB$2:$BB$43,0),10),IF(ISNUMBER(SEARCH(INDEX('4. Risk Screening'!$BT$2:$CD$43,MATCH($A17,'4. Risk Screening'!$BB$2:$BB$43,0),10),$I17)),"",INDEX('4. Risk Screening'!$BT$2:$CD$43,MATCH($A17,'4. Risk Screening'!$BB$2:$BB$43,0),10)&amp;CHAR(10)&amp;$I17))),""))</x:f>
      </x:c>
      <x:c r="Y17" t="str">
        <x:f>IF($A17="","",IFERROR(IF(INDEX('4. Risk Screening'!$BT$2:$CD$43,MATCH($A17,'4. Risk Screening'!$BB$2:$BB$43,0),11)="","",IF($I17="",INDEX('4. Risk Screening'!$BT$2:$CD$43,MATCH($A17,'4. Risk Screening'!$BB$2:$BB$43,0),11),IF(ISNUMBER(SEARCH(INDEX('4. Risk Screening'!$BT$2:$CD$43,MATCH($A17,'4. Risk Screening'!$BB$2:$BB$43,0),11),$I17)),"",INDEX('4. Risk Screening'!$BT$2:$CD$43,MATCH($A17,'4. Risk Screening'!$BB$2:$BB$43,0),11)&amp;CHAR(10)&amp;$I17))),""))</x:f>
      </x:c>
      <x:c r="Z17" t="str">
        <x:f t="shared" si="3"/>
      </x:c>
      <x:c r="AA17" t="str">
        <x:f t="shared" si="4"/>
      </x:c>
      <x:c r="AB17" t="str">
        <x:f t="shared" si="5"/>
      </x:c>
      <x:c r="AC17" t="str">
        <x:f t="shared" si="6"/>
      </x:c>
      <x:c r="AD17" t="str">
        <x:f t="shared" si="7"/>
      </x:c>
      <x:c r="AE17" t="str">
        <x:f t="shared" si="8"/>
      </x:c>
      <x:c r="AF17" t="str">
        <x:f t="shared" si="9"/>
      </x:c>
      <x:c r="AG17" t="str">
        <x:f t="shared" si="10"/>
      </x:c>
      <x:c r="AH17" t="str">
        <x:f t="shared" si="11"/>
      </x:c>
      <x:c r="AI17" t="str">
        <x:f t="shared" si="12"/>
      </x:c>
      <x:c r="AJ17" t="str">
        <x:f t="shared" si="13"/>
      </x:c>
      <x:c r="AK17" t="s">
        <x:v>420</x:v>
      </x:c>
      <x:c r="AL17" t="s">
        <x:v>1070</x:v>
      </x:c>
      <x:c r="AM17" t="s">
        <x:v>1071</x:v>
      </x:c>
      <x:c r="AP17" t="s">
        <x:v>1020</x:v>
      </x:c>
      <x:c r="AR17" t="s">
        <x:v>1072</x:v>
      </x:c>
    </x:row>
    <x:row r="18" ht="270" customHeight="1">
      <x:c r="A18" s="1" t="str">
        <x:f>IFERROR(INDEX('4. Risk Screening'!$B$5:$B$60,MATCH(ROWS($A$6:A18),'4. Risk Screening'!$AY$5:$AY$60,0)),"")</x:f>
      </x:c>
      <x:c r="B18" s="1" t="str">
        <x:f>IF($A18="","",IFERROR(INDEX('4. Risk Screening'!$C$5:$C$60,MATCH($A18,'4. Risk Screening'!$B$5:$B$60,0)),""))</x:f>
      </x:c>
      <x:c r="C18" s="231"/>
      <x:c r="D18" s="231"/>
      <x:c r="E18" s="2" t="str">
        <x:f t="shared" si="0"/>
      </x:c>
      <x:c r="F18" s="2" t="str">
        <x:f t="shared" si="1"/>
      </x:c>
      <x:c r="G18" s="232"/>
      <x:c r="H18" s="232"/>
      <x:c r="I18" s="233"/>
      <x:c r="J18" s="234"/>
      <x:c r="K18" s="235"/>
      <x:c r="L18" s="236"/>
      <x:c r="M18" s="237"/>
      <x:c r="N18" t="str">
        <x:f t="shared" si="2"/>
      </x:c>
      <x:c r="O18" t="str">
        <x:f>IF($A18="","",IFERROR(IF(INDEX('4. Risk Screening'!$BT$2:$CD$43,MATCH($A18,'4. Risk Screening'!$BB$2:$BB$43,0),1)="","",IF($I18="",INDEX('4. Risk Screening'!$BT$2:$CD$43,MATCH($A18,'4. Risk Screening'!$BB$2:$BB$43,0),1),IF(ISNUMBER(SEARCH(INDEX('4. Risk Screening'!$BT$2:$CD$43,MATCH($A18,'4. Risk Screening'!$BB$2:$BB$43,0),1),$I18)),"",INDEX('4. Risk Screening'!$BT$2:$CD$43,MATCH($A18,'4. Risk Screening'!$BB$2:$BB$43,0),1)&amp;CHAR(10)&amp;$I18))),""))</x:f>
      </x:c>
      <x:c r="P18" t="str">
        <x:f>IF($A18="","",IFERROR(IF(INDEX('4. Risk Screening'!$BT$2:$CD$43,MATCH($A18,'4. Risk Screening'!$BB$2:$BB$43,0),2)="","",IF($I18="",INDEX('4. Risk Screening'!$BT$2:$CD$43,MATCH($A18,'4. Risk Screening'!$BB$2:$BB$43,0),2),IF(ISNUMBER(SEARCH(INDEX('4. Risk Screening'!$BT$2:$CD$43,MATCH($A18,'4. Risk Screening'!$BB$2:$BB$43,0),2),$I18)),"",INDEX('4. Risk Screening'!$BT$2:$CD$43,MATCH($A18,'4. Risk Screening'!$BB$2:$BB$43,0),2)&amp;CHAR(10)&amp;$I18))),""))</x:f>
      </x:c>
      <x:c r="Q18" t="str">
        <x:f>IF($A18="","",IFERROR(IF(INDEX('4. Risk Screening'!$BT$2:$CD$43,MATCH($A18,'4. Risk Screening'!$BB$2:$BB$43,0),3)="","",IF($I18="",INDEX('4. Risk Screening'!$BT$2:$CD$43,MATCH($A18,'4. Risk Screening'!$BB$2:$BB$43,0),3),IF(ISNUMBER(SEARCH(INDEX('4. Risk Screening'!$BT$2:$CD$43,MATCH($A18,'4. Risk Screening'!$BB$2:$BB$43,0),3),$I18)),"",INDEX('4. Risk Screening'!$BT$2:$CD$43,MATCH($A18,'4. Risk Screening'!$BB$2:$BB$43,0),3)&amp;CHAR(10)&amp;$I18))),""))</x:f>
      </x:c>
      <x:c r="R18" t="str">
        <x:f>IF($A18="","",IFERROR(IF(INDEX('4. Risk Screening'!$BT$2:$CD$43,MATCH($A18,'4. Risk Screening'!$BB$2:$BB$43,0),4)="","",IF($I18="",INDEX('4. Risk Screening'!$BT$2:$CD$43,MATCH($A18,'4. Risk Screening'!$BB$2:$BB$43,0),4),IF(ISNUMBER(SEARCH(INDEX('4. Risk Screening'!$BT$2:$CD$43,MATCH($A18,'4. Risk Screening'!$BB$2:$BB$43,0),4),$I18)),"",INDEX('4. Risk Screening'!$BT$2:$CD$43,MATCH($A18,'4. Risk Screening'!$BB$2:$BB$43,0),4)&amp;CHAR(10)&amp;$I18))),""))</x:f>
      </x:c>
      <x:c r="S18" t="str">
        <x:f>IF($A18="","",IFERROR(IF(INDEX('4. Risk Screening'!$BT$2:$CD$43,MATCH($A18,'4. Risk Screening'!$BB$2:$BB$43,0),5)="","",IF($I18="",INDEX('4. Risk Screening'!$BT$2:$CD$43,MATCH($A18,'4. Risk Screening'!$BB$2:$BB$43,0),5),IF(ISNUMBER(SEARCH(INDEX('4. Risk Screening'!$BT$2:$CD$43,MATCH($A18,'4. Risk Screening'!$BB$2:$BB$43,0),5),$I18)),"",INDEX('4. Risk Screening'!$BT$2:$CD$43,MATCH($A18,'4. Risk Screening'!$BB$2:$BB$43,0),5)&amp;CHAR(10)&amp;$I18))),""))</x:f>
      </x:c>
      <x:c r="T18" t="str">
        <x:f>IF($A18="","",IFERROR(IF(INDEX('4. Risk Screening'!$BT$2:$CD$43,MATCH($A18,'4. Risk Screening'!$BB$2:$BB$43,0),6)="","",IF($I18="",INDEX('4. Risk Screening'!$BT$2:$CD$43,MATCH($A18,'4. Risk Screening'!$BB$2:$BB$43,0),6),IF(ISNUMBER(SEARCH(INDEX('4. Risk Screening'!$BT$2:$CD$43,MATCH($A18,'4. Risk Screening'!$BB$2:$BB$43,0),6),$I18)),"",INDEX('4. Risk Screening'!$BT$2:$CD$43,MATCH($A18,'4. Risk Screening'!$BB$2:$BB$43,0),6)&amp;CHAR(10)&amp;$I18))),""))</x:f>
      </x:c>
      <x:c r="U18" t="str">
        <x:f>IF($A18="","",IFERROR(IF(INDEX('4. Risk Screening'!$BT$2:$CD$43,MATCH($A18,'4. Risk Screening'!$BB$2:$BB$43,0),7)="","",IF($I18="",INDEX('4. Risk Screening'!$BT$2:$CD$43,MATCH($A18,'4. Risk Screening'!$BB$2:$BB$43,0),7),IF(ISNUMBER(SEARCH(INDEX('4. Risk Screening'!$BT$2:$CD$43,MATCH($A18,'4. Risk Screening'!$BB$2:$BB$43,0),7),$I18)),"",INDEX('4. Risk Screening'!$BT$2:$CD$43,MATCH($A18,'4. Risk Screening'!$BB$2:$BB$43,0),7)&amp;CHAR(10)&amp;$I18))),""))</x:f>
      </x:c>
      <x:c r="V18" t="str">
        <x:f>IF($A18="","",IFERROR(IF(INDEX('4. Risk Screening'!$BT$2:$CD$43,MATCH($A18,'4. Risk Screening'!$BB$2:$BB$43,0),8)="","",IF($I18="",INDEX('4. Risk Screening'!$BT$2:$CD$43,MATCH($A18,'4. Risk Screening'!$BB$2:$BB$43,0),8),IF(ISNUMBER(SEARCH(INDEX('4. Risk Screening'!$BT$2:$CD$43,MATCH($A18,'4. Risk Screening'!$BB$2:$BB$43,0),8),$I18)),"",INDEX('4. Risk Screening'!$BT$2:$CD$43,MATCH($A18,'4. Risk Screening'!$BB$2:$BB$43,0),8)&amp;CHAR(10)&amp;$I18))),""))</x:f>
      </x:c>
      <x:c r="W18" t="str">
        <x:f>IF($A18="","",IFERROR(IF(INDEX('4. Risk Screening'!$BT$2:$CD$43,MATCH($A18,'4. Risk Screening'!$BB$2:$BB$43,0),9)="","",IF($I18="",INDEX('4. Risk Screening'!$BT$2:$CD$43,MATCH($A18,'4. Risk Screening'!$BB$2:$BB$43,0),9),IF(ISNUMBER(SEARCH(INDEX('4. Risk Screening'!$BT$2:$CD$43,MATCH($A18,'4. Risk Screening'!$BB$2:$BB$43,0),9),$I18)),"",INDEX('4. Risk Screening'!$BT$2:$CD$43,MATCH($A18,'4. Risk Screening'!$BB$2:$BB$43,0),9)&amp;CHAR(10)&amp;$I18))),""))</x:f>
      </x:c>
      <x:c r="X18" t="str">
        <x:f>IF($A18="","",IFERROR(IF(INDEX('4. Risk Screening'!$BT$2:$CD$43,MATCH($A18,'4. Risk Screening'!$BB$2:$BB$43,0),10)="","",IF($I18="",INDEX('4. Risk Screening'!$BT$2:$CD$43,MATCH($A18,'4. Risk Screening'!$BB$2:$BB$43,0),10),IF(ISNUMBER(SEARCH(INDEX('4. Risk Screening'!$BT$2:$CD$43,MATCH($A18,'4. Risk Screening'!$BB$2:$BB$43,0),10),$I18)),"",INDEX('4. Risk Screening'!$BT$2:$CD$43,MATCH($A18,'4. Risk Screening'!$BB$2:$BB$43,0),10)&amp;CHAR(10)&amp;$I18))),""))</x:f>
      </x:c>
      <x:c r="Y18" t="str">
        <x:f>IF($A18="","",IFERROR(IF(INDEX('4. Risk Screening'!$BT$2:$CD$43,MATCH($A18,'4. Risk Screening'!$BB$2:$BB$43,0),11)="","",IF($I18="",INDEX('4. Risk Screening'!$BT$2:$CD$43,MATCH($A18,'4. Risk Screening'!$BB$2:$BB$43,0),11),IF(ISNUMBER(SEARCH(INDEX('4. Risk Screening'!$BT$2:$CD$43,MATCH($A18,'4. Risk Screening'!$BB$2:$BB$43,0),11),$I18)),"",INDEX('4. Risk Screening'!$BT$2:$CD$43,MATCH($A18,'4. Risk Screening'!$BB$2:$BB$43,0),11)&amp;CHAR(10)&amp;$I18))),""))</x:f>
      </x:c>
      <x:c r="Z18" t="str">
        <x:f t="shared" si="3"/>
      </x:c>
      <x:c r="AA18" t="str">
        <x:f t="shared" si="4"/>
      </x:c>
      <x:c r="AB18" t="str">
        <x:f t="shared" si="5"/>
      </x:c>
      <x:c r="AC18" t="str">
        <x:f t="shared" si="6"/>
      </x:c>
      <x:c r="AD18" t="str">
        <x:f t="shared" si="7"/>
      </x:c>
      <x:c r="AE18" t="str">
        <x:f t="shared" si="8"/>
      </x:c>
      <x:c r="AF18" t="str">
        <x:f t="shared" si="9"/>
      </x:c>
      <x:c r="AG18" t="str">
        <x:f t="shared" si="10"/>
      </x:c>
      <x:c r="AH18" t="str">
        <x:f t="shared" si="11"/>
      </x:c>
      <x:c r="AI18" t="str">
        <x:f t="shared" si="12"/>
      </x:c>
      <x:c r="AJ18" t="str">
        <x:f t="shared" si="13"/>
      </x:c>
      <x:c r="AK18" t="s">
        <x:v>438</x:v>
      </x:c>
      <x:c r="AL18" t="s">
        <x:v>1073</x:v>
      </x:c>
      <x:c r="AM18" t="s">
        <x:v>1074</x:v>
      </x:c>
      <x:c r="AP18" t="s">
        <x:v>1075</x:v>
      </x:c>
      <x:c r="AR18" t="s">
        <x:v>1076</x:v>
      </x:c>
    </x:row>
    <x:row r="19" ht="27.950000762939453" customHeight="1">
      <x:c r="A19" s="1" t="str">
        <x:f>IFERROR(INDEX('4. Risk Screening'!$B$5:$B$60,MATCH(ROWS($A$6:A19),'4. Risk Screening'!$AY$5:$AY$60,0)),"")</x:f>
      </x:c>
      <x:c r="B19" s="1" t="str">
        <x:f>IF($A19="","",IFERROR(INDEX('4. Risk Screening'!$C$5:$C$60,MATCH($A19,'4. Risk Screening'!$B$5:$B$60,0)),""))</x:f>
      </x:c>
      <x:c r="C19" s="231"/>
      <x:c r="D19" s="231"/>
      <x:c r="E19" s="2" t="str">
        <x:f t="shared" si="0"/>
      </x:c>
      <x:c r="F19" s="2" t="str">
        <x:f t="shared" si="1"/>
      </x:c>
      <x:c r="G19" s="232"/>
      <x:c r="H19" s="232"/>
      <x:c r="I19" s="233"/>
      <x:c r="J19" s="234"/>
      <x:c r="K19" s="235"/>
      <x:c r="L19" s="236"/>
      <x:c r="M19" s="237"/>
      <x:c r="N19" t="str">
        <x:f t="shared" si="2"/>
      </x:c>
      <x:c r="O19" t="str">
        <x:f>IF($A19="","",IFERROR(IF(INDEX('4. Risk Screening'!$BT$2:$CD$43,MATCH($A19,'4. Risk Screening'!$BB$2:$BB$43,0),1)="","",IF($I19="",INDEX('4. Risk Screening'!$BT$2:$CD$43,MATCH($A19,'4. Risk Screening'!$BB$2:$BB$43,0),1),IF(ISNUMBER(SEARCH(INDEX('4. Risk Screening'!$BT$2:$CD$43,MATCH($A19,'4. Risk Screening'!$BB$2:$BB$43,0),1),$I19)),"",INDEX('4. Risk Screening'!$BT$2:$CD$43,MATCH($A19,'4. Risk Screening'!$BB$2:$BB$43,0),1)&amp;CHAR(10)&amp;$I19))),""))</x:f>
      </x:c>
      <x:c r="P19" t="str">
        <x:f>IF($A19="","",IFERROR(IF(INDEX('4. Risk Screening'!$BT$2:$CD$43,MATCH($A19,'4. Risk Screening'!$BB$2:$BB$43,0),2)="","",IF($I19="",INDEX('4. Risk Screening'!$BT$2:$CD$43,MATCH($A19,'4. Risk Screening'!$BB$2:$BB$43,0),2),IF(ISNUMBER(SEARCH(INDEX('4. Risk Screening'!$BT$2:$CD$43,MATCH($A19,'4. Risk Screening'!$BB$2:$BB$43,0),2),$I19)),"",INDEX('4. Risk Screening'!$BT$2:$CD$43,MATCH($A19,'4. Risk Screening'!$BB$2:$BB$43,0),2)&amp;CHAR(10)&amp;$I19))),""))</x:f>
      </x:c>
      <x:c r="Q19" t="str">
        <x:f>IF($A19="","",IFERROR(IF(INDEX('4. Risk Screening'!$BT$2:$CD$43,MATCH($A19,'4. Risk Screening'!$BB$2:$BB$43,0),3)="","",IF($I19="",INDEX('4. Risk Screening'!$BT$2:$CD$43,MATCH($A19,'4. Risk Screening'!$BB$2:$BB$43,0),3),IF(ISNUMBER(SEARCH(INDEX('4. Risk Screening'!$BT$2:$CD$43,MATCH($A19,'4. Risk Screening'!$BB$2:$BB$43,0),3),$I19)),"",INDEX('4. Risk Screening'!$BT$2:$CD$43,MATCH($A19,'4. Risk Screening'!$BB$2:$BB$43,0),3)&amp;CHAR(10)&amp;$I19))),""))</x:f>
      </x:c>
      <x:c r="R19" t="str">
        <x:f>IF($A19="","",IFERROR(IF(INDEX('4. Risk Screening'!$BT$2:$CD$43,MATCH($A19,'4. Risk Screening'!$BB$2:$BB$43,0),4)="","",IF($I19="",INDEX('4. Risk Screening'!$BT$2:$CD$43,MATCH($A19,'4. Risk Screening'!$BB$2:$BB$43,0),4),IF(ISNUMBER(SEARCH(INDEX('4. Risk Screening'!$BT$2:$CD$43,MATCH($A19,'4. Risk Screening'!$BB$2:$BB$43,0),4),$I19)),"",INDEX('4. Risk Screening'!$BT$2:$CD$43,MATCH($A19,'4. Risk Screening'!$BB$2:$BB$43,0),4)&amp;CHAR(10)&amp;$I19))),""))</x:f>
      </x:c>
      <x:c r="S19" t="str">
        <x:f>IF($A19="","",IFERROR(IF(INDEX('4. Risk Screening'!$BT$2:$CD$43,MATCH($A19,'4. Risk Screening'!$BB$2:$BB$43,0),5)="","",IF($I19="",INDEX('4. Risk Screening'!$BT$2:$CD$43,MATCH($A19,'4. Risk Screening'!$BB$2:$BB$43,0),5),IF(ISNUMBER(SEARCH(INDEX('4. Risk Screening'!$BT$2:$CD$43,MATCH($A19,'4. Risk Screening'!$BB$2:$BB$43,0),5),$I19)),"",INDEX('4. Risk Screening'!$BT$2:$CD$43,MATCH($A19,'4. Risk Screening'!$BB$2:$BB$43,0),5)&amp;CHAR(10)&amp;$I19))),""))</x:f>
      </x:c>
      <x:c r="T19" t="str">
        <x:f>IF($A19="","",IFERROR(IF(INDEX('4. Risk Screening'!$BT$2:$CD$43,MATCH($A19,'4. Risk Screening'!$BB$2:$BB$43,0),6)="","",IF($I19="",INDEX('4. Risk Screening'!$BT$2:$CD$43,MATCH($A19,'4. Risk Screening'!$BB$2:$BB$43,0),6),IF(ISNUMBER(SEARCH(INDEX('4. Risk Screening'!$BT$2:$CD$43,MATCH($A19,'4. Risk Screening'!$BB$2:$BB$43,0),6),$I19)),"",INDEX('4. Risk Screening'!$BT$2:$CD$43,MATCH($A19,'4. Risk Screening'!$BB$2:$BB$43,0),6)&amp;CHAR(10)&amp;$I19))),""))</x:f>
      </x:c>
      <x:c r="U19" t="str">
        <x:f>IF($A19="","",IFERROR(IF(INDEX('4. Risk Screening'!$BT$2:$CD$43,MATCH($A19,'4. Risk Screening'!$BB$2:$BB$43,0),7)="","",IF($I19="",INDEX('4. Risk Screening'!$BT$2:$CD$43,MATCH($A19,'4. Risk Screening'!$BB$2:$BB$43,0),7),IF(ISNUMBER(SEARCH(INDEX('4. Risk Screening'!$BT$2:$CD$43,MATCH($A19,'4. Risk Screening'!$BB$2:$BB$43,0),7),$I19)),"",INDEX('4. Risk Screening'!$BT$2:$CD$43,MATCH($A19,'4. Risk Screening'!$BB$2:$BB$43,0),7)&amp;CHAR(10)&amp;$I19))),""))</x:f>
      </x:c>
      <x:c r="V19" t="str">
        <x:f>IF($A19="","",IFERROR(IF(INDEX('4. Risk Screening'!$BT$2:$CD$43,MATCH($A19,'4. Risk Screening'!$BB$2:$BB$43,0),8)="","",IF($I19="",INDEX('4. Risk Screening'!$BT$2:$CD$43,MATCH($A19,'4. Risk Screening'!$BB$2:$BB$43,0),8),IF(ISNUMBER(SEARCH(INDEX('4. Risk Screening'!$BT$2:$CD$43,MATCH($A19,'4. Risk Screening'!$BB$2:$BB$43,0),8),$I19)),"",INDEX('4. Risk Screening'!$BT$2:$CD$43,MATCH($A19,'4. Risk Screening'!$BB$2:$BB$43,0),8)&amp;CHAR(10)&amp;$I19))),""))</x:f>
      </x:c>
      <x:c r="W19" t="str">
        <x:f>IF($A19="","",IFERROR(IF(INDEX('4. Risk Screening'!$BT$2:$CD$43,MATCH($A19,'4. Risk Screening'!$BB$2:$BB$43,0),9)="","",IF($I19="",INDEX('4. Risk Screening'!$BT$2:$CD$43,MATCH($A19,'4. Risk Screening'!$BB$2:$BB$43,0),9),IF(ISNUMBER(SEARCH(INDEX('4. Risk Screening'!$BT$2:$CD$43,MATCH($A19,'4. Risk Screening'!$BB$2:$BB$43,0),9),$I19)),"",INDEX('4. Risk Screening'!$BT$2:$CD$43,MATCH($A19,'4. Risk Screening'!$BB$2:$BB$43,0),9)&amp;CHAR(10)&amp;$I19))),""))</x:f>
      </x:c>
      <x:c r="X19" t="str">
        <x:f>IF($A19="","",IFERROR(IF(INDEX('4. Risk Screening'!$BT$2:$CD$43,MATCH($A19,'4. Risk Screening'!$BB$2:$BB$43,0),10)="","",IF($I19="",INDEX('4. Risk Screening'!$BT$2:$CD$43,MATCH($A19,'4. Risk Screening'!$BB$2:$BB$43,0),10),IF(ISNUMBER(SEARCH(INDEX('4. Risk Screening'!$BT$2:$CD$43,MATCH($A19,'4. Risk Screening'!$BB$2:$BB$43,0),10),$I19)),"",INDEX('4. Risk Screening'!$BT$2:$CD$43,MATCH($A19,'4. Risk Screening'!$BB$2:$BB$43,0),10)&amp;CHAR(10)&amp;$I19))),""))</x:f>
      </x:c>
      <x:c r="Y19" t="str">
        <x:f>IF($A19="","",IFERROR(IF(INDEX('4. Risk Screening'!$BT$2:$CD$43,MATCH($A19,'4. Risk Screening'!$BB$2:$BB$43,0),11)="","",IF($I19="",INDEX('4. Risk Screening'!$BT$2:$CD$43,MATCH($A19,'4. Risk Screening'!$BB$2:$BB$43,0),11),IF(ISNUMBER(SEARCH(INDEX('4. Risk Screening'!$BT$2:$CD$43,MATCH($A19,'4. Risk Screening'!$BB$2:$BB$43,0),11),$I19)),"",INDEX('4. Risk Screening'!$BT$2:$CD$43,MATCH($A19,'4. Risk Screening'!$BB$2:$BB$43,0),11)&amp;CHAR(10)&amp;$I19))),""))</x:f>
      </x:c>
      <x:c r="Z19" t="str">
        <x:f t="shared" si="3"/>
      </x:c>
      <x:c r="AA19" t="str">
        <x:f t="shared" si="4"/>
      </x:c>
      <x:c r="AB19" t="str">
        <x:f t="shared" si="5"/>
      </x:c>
      <x:c r="AC19" t="str">
        <x:f t="shared" si="6"/>
      </x:c>
      <x:c r="AD19" t="str">
        <x:f t="shared" si="7"/>
      </x:c>
      <x:c r="AE19" t="str">
        <x:f t="shared" si="8"/>
      </x:c>
      <x:c r="AF19" t="str">
        <x:f t="shared" si="9"/>
      </x:c>
      <x:c r="AG19" t="str">
        <x:f t="shared" si="10"/>
      </x:c>
      <x:c r="AH19" t="str">
        <x:f t="shared" si="11"/>
      </x:c>
      <x:c r="AI19" t="str">
        <x:f t="shared" si="12"/>
      </x:c>
      <x:c r="AJ19" t="str">
        <x:f t="shared" si="13"/>
      </x:c>
      <x:c r="AK19" t="s">
        <x:v>456</x:v>
      </x:c>
      <x:c r="AL19" t="s">
        <x:v>1077</x:v>
      </x:c>
      <x:c r="AM19" t="s">
        <x:v>1078</x:v>
      </x:c>
      <x:c r="AN19" t="s">
        <x:v>1079</x:v>
      </x:c>
      <x:c r="AP19" t="s">
        <x:v>1080</x:v>
      </x:c>
      <x:c r="AR19" t="s">
        <x:v>1081</x:v>
      </x:c>
    </x:row>
    <x:row r="20" ht="27.950000762939453" customHeight="1">
      <x:c r="A20" s="1" t="str">
        <x:f>IFERROR(INDEX('4. Risk Screening'!$B$5:$B$60,MATCH(ROWS($A$6:A20),'4. Risk Screening'!$AY$5:$AY$60,0)),"")</x:f>
      </x:c>
      <x:c r="B20" s="1" t="str">
        <x:f>IF($A20="","",IFERROR(INDEX('4. Risk Screening'!$C$5:$C$60,MATCH($A20,'4. Risk Screening'!$B$5:$B$60,0)),""))</x:f>
      </x:c>
      <x:c r="C20" s="231"/>
      <x:c r="D20" s="231"/>
      <x:c r="E20" s="2" t="str">
        <x:f t="shared" si="0"/>
      </x:c>
      <x:c r="F20" s="2" t="str">
        <x:f t="shared" si="1"/>
      </x:c>
      <x:c r="G20" s="232"/>
      <x:c r="H20" s="232"/>
      <x:c r="I20" s="233"/>
      <x:c r="J20" s="234"/>
      <x:c r="K20" s="235"/>
      <x:c r="L20" s="235"/>
      <x:c r="M20" s="238"/>
      <x:c r="N20" t="str">
        <x:f t="shared" si="2"/>
      </x:c>
      <x:c r="O20" t="str">
        <x:f>IF($A20="","",IFERROR(IF(INDEX('4. Risk Screening'!$BT$2:$CD$43,MATCH($A20,'4. Risk Screening'!$BB$2:$BB$43,0),1)="","",IF($I20="",INDEX('4. Risk Screening'!$BT$2:$CD$43,MATCH($A20,'4. Risk Screening'!$BB$2:$BB$43,0),1),IF(ISNUMBER(SEARCH(INDEX('4. Risk Screening'!$BT$2:$CD$43,MATCH($A20,'4. Risk Screening'!$BB$2:$BB$43,0),1),$I20)),"",INDEX('4. Risk Screening'!$BT$2:$CD$43,MATCH($A20,'4. Risk Screening'!$BB$2:$BB$43,0),1)&amp;CHAR(10)&amp;$I20))),""))</x:f>
      </x:c>
      <x:c r="P20" t="str">
        <x:f>IF($A20="","",IFERROR(IF(INDEX('4. Risk Screening'!$BT$2:$CD$43,MATCH($A20,'4. Risk Screening'!$BB$2:$BB$43,0),2)="","",IF($I20="",INDEX('4. Risk Screening'!$BT$2:$CD$43,MATCH($A20,'4. Risk Screening'!$BB$2:$BB$43,0),2),IF(ISNUMBER(SEARCH(INDEX('4. Risk Screening'!$BT$2:$CD$43,MATCH($A20,'4. Risk Screening'!$BB$2:$BB$43,0),2),$I20)),"",INDEX('4. Risk Screening'!$BT$2:$CD$43,MATCH($A20,'4. Risk Screening'!$BB$2:$BB$43,0),2)&amp;CHAR(10)&amp;$I20))),""))</x:f>
      </x:c>
      <x:c r="Q20" t="str">
        <x:f>IF($A20="","",IFERROR(IF(INDEX('4. Risk Screening'!$BT$2:$CD$43,MATCH($A20,'4. Risk Screening'!$BB$2:$BB$43,0),3)="","",IF($I20="",INDEX('4. Risk Screening'!$BT$2:$CD$43,MATCH($A20,'4. Risk Screening'!$BB$2:$BB$43,0),3),IF(ISNUMBER(SEARCH(INDEX('4. Risk Screening'!$BT$2:$CD$43,MATCH($A20,'4. Risk Screening'!$BB$2:$BB$43,0),3),$I20)),"",INDEX('4. Risk Screening'!$BT$2:$CD$43,MATCH($A20,'4. Risk Screening'!$BB$2:$BB$43,0),3)&amp;CHAR(10)&amp;$I20))),""))</x:f>
      </x:c>
      <x:c r="R20" t="str">
        <x:f>IF($A20="","",IFERROR(IF(INDEX('4. Risk Screening'!$BT$2:$CD$43,MATCH($A20,'4. Risk Screening'!$BB$2:$BB$43,0),4)="","",IF($I20="",INDEX('4. Risk Screening'!$BT$2:$CD$43,MATCH($A20,'4. Risk Screening'!$BB$2:$BB$43,0),4),IF(ISNUMBER(SEARCH(INDEX('4. Risk Screening'!$BT$2:$CD$43,MATCH($A20,'4. Risk Screening'!$BB$2:$BB$43,0),4),$I20)),"",INDEX('4. Risk Screening'!$BT$2:$CD$43,MATCH($A20,'4. Risk Screening'!$BB$2:$BB$43,0),4)&amp;CHAR(10)&amp;$I20))),""))</x:f>
      </x:c>
      <x:c r="S20" t="str">
        <x:f>IF($A20="","",IFERROR(IF(INDEX('4. Risk Screening'!$BT$2:$CD$43,MATCH($A20,'4. Risk Screening'!$BB$2:$BB$43,0),5)="","",IF($I20="",INDEX('4. Risk Screening'!$BT$2:$CD$43,MATCH($A20,'4. Risk Screening'!$BB$2:$BB$43,0),5),IF(ISNUMBER(SEARCH(INDEX('4. Risk Screening'!$BT$2:$CD$43,MATCH($A20,'4. Risk Screening'!$BB$2:$BB$43,0),5),$I20)),"",INDEX('4. Risk Screening'!$BT$2:$CD$43,MATCH($A20,'4. Risk Screening'!$BB$2:$BB$43,0),5)&amp;CHAR(10)&amp;$I20))),""))</x:f>
      </x:c>
      <x:c r="T20" t="str">
        <x:f>IF($A20="","",IFERROR(IF(INDEX('4. Risk Screening'!$BT$2:$CD$43,MATCH($A20,'4. Risk Screening'!$BB$2:$BB$43,0),6)="","",IF($I20="",INDEX('4. Risk Screening'!$BT$2:$CD$43,MATCH($A20,'4. Risk Screening'!$BB$2:$BB$43,0),6),IF(ISNUMBER(SEARCH(INDEX('4. Risk Screening'!$BT$2:$CD$43,MATCH($A20,'4. Risk Screening'!$BB$2:$BB$43,0),6),$I20)),"",INDEX('4. Risk Screening'!$BT$2:$CD$43,MATCH($A20,'4. Risk Screening'!$BB$2:$BB$43,0),6)&amp;CHAR(10)&amp;$I20))),""))</x:f>
      </x:c>
      <x:c r="U20" t="str">
        <x:f>IF($A20="","",IFERROR(IF(INDEX('4. Risk Screening'!$BT$2:$CD$43,MATCH($A20,'4. Risk Screening'!$BB$2:$BB$43,0),7)="","",IF($I20="",INDEX('4. Risk Screening'!$BT$2:$CD$43,MATCH($A20,'4. Risk Screening'!$BB$2:$BB$43,0),7),IF(ISNUMBER(SEARCH(INDEX('4. Risk Screening'!$BT$2:$CD$43,MATCH($A20,'4. Risk Screening'!$BB$2:$BB$43,0),7),$I20)),"",INDEX('4. Risk Screening'!$BT$2:$CD$43,MATCH($A20,'4. Risk Screening'!$BB$2:$BB$43,0),7)&amp;CHAR(10)&amp;$I20))),""))</x:f>
      </x:c>
      <x:c r="V20" t="str">
        <x:f>IF($A20="","",IFERROR(IF(INDEX('4. Risk Screening'!$BT$2:$CD$43,MATCH($A20,'4. Risk Screening'!$BB$2:$BB$43,0),8)="","",IF($I20="",INDEX('4. Risk Screening'!$BT$2:$CD$43,MATCH($A20,'4. Risk Screening'!$BB$2:$BB$43,0),8),IF(ISNUMBER(SEARCH(INDEX('4. Risk Screening'!$BT$2:$CD$43,MATCH($A20,'4. Risk Screening'!$BB$2:$BB$43,0),8),$I20)),"",INDEX('4. Risk Screening'!$BT$2:$CD$43,MATCH($A20,'4. Risk Screening'!$BB$2:$BB$43,0),8)&amp;CHAR(10)&amp;$I20))),""))</x:f>
      </x:c>
      <x:c r="W20" t="str">
        <x:f>IF($A20="","",IFERROR(IF(INDEX('4. Risk Screening'!$BT$2:$CD$43,MATCH($A20,'4. Risk Screening'!$BB$2:$BB$43,0),9)="","",IF($I20="",INDEX('4. Risk Screening'!$BT$2:$CD$43,MATCH($A20,'4. Risk Screening'!$BB$2:$BB$43,0),9),IF(ISNUMBER(SEARCH(INDEX('4. Risk Screening'!$BT$2:$CD$43,MATCH($A20,'4. Risk Screening'!$BB$2:$BB$43,0),9),$I20)),"",INDEX('4. Risk Screening'!$BT$2:$CD$43,MATCH($A20,'4. Risk Screening'!$BB$2:$BB$43,0),9)&amp;CHAR(10)&amp;$I20))),""))</x:f>
      </x:c>
      <x:c r="X20" t="str">
        <x:f>IF($A20="","",IFERROR(IF(INDEX('4. Risk Screening'!$BT$2:$CD$43,MATCH($A20,'4. Risk Screening'!$BB$2:$BB$43,0),10)="","",IF($I20="",INDEX('4. Risk Screening'!$BT$2:$CD$43,MATCH($A20,'4. Risk Screening'!$BB$2:$BB$43,0),10),IF(ISNUMBER(SEARCH(INDEX('4. Risk Screening'!$BT$2:$CD$43,MATCH($A20,'4. Risk Screening'!$BB$2:$BB$43,0),10),$I20)),"",INDEX('4. Risk Screening'!$BT$2:$CD$43,MATCH($A20,'4. Risk Screening'!$BB$2:$BB$43,0),10)&amp;CHAR(10)&amp;$I20))),""))</x:f>
      </x:c>
      <x:c r="Y20" t="str">
        <x:f>IF($A20="","",IFERROR(IF(INDEX('4. Risk Screening'!$BT$2:$CD$43,MATCH($A20,'4. Risk Screening'!$BB$2:$BB$43,0),11)="","",IF($I20="",INDEX('4. Risk Screening'!$BT$2:$CD$43,MATCH($A20,'4. Risk Screening'!$BB$2:$BB$43,0),11),IF(ISNUMBER(SEARCH(INDEX('4. Risk Screening'!$BT$2:$CD$43,MATCH($A20,'4. Risk Screening'!$BB$2:$BB$43,0),11),$I20)),"",INDEX('4. Risk Screening'!$BT$2:$CD$43,MATCH($A20,'4. Risk Screening'!$BB$2:$BB$43,0),11)&amp;CHAR(10)&amp;$I20))),""))</x:f>
      </x:c>
      <x:c r="Z20" t="str">
        <x:f t="shared" si="3"/>
      </x:c>
      <x:c r="AA20" t="str">
        <x:f t="shared" si="4"/>
      </x:c>
      <x:c r="AB20" t="str">
        <x:f t="shared" si="5"/>
      </x:c>
      <x:c r="AC20" t="str">
        <x:f t="shared" si="6"/>
      </x:c>
      <x:c r="AD20" t="str">
        <x:f t="shared" si="7"/>
      </x:c>
      <x:c r="AE20" t="str">
        <x:f t="shared" si="8"/>
      </x:c>
      <x:c r="AF20" t="str">
        <x:f t="shared" si="9"/>
      </x:c>
      <x:c r="AG20" t="str">
        <x:f t="shared" si="10"/>
      </x:c>
      <x:c r="AH20" t="str">
        <x:f t="shared" si="11"/>
      </x:c>
      <x:c r="AI20" t="str">
        <x:f t="shared" si="12"/>
      </x:c>
      <x:c r="AJ20" t="str">
        <x:f t="shared" si="13"/>
      </x:c>
      <x:c r="AK20" t="s">
        <x:v>476</x:v>
      </x:c>
      <x:c r="AL20" t="s">
        <x:v>1082</x:v>
      </x:c>
      <x:c r="AM20" t="s">
        <x:v>1083</x:v>
      </x:c>
      <x:c r="AN20" t="s">
        <x:v>1079</x:v>
      </x:c>
      <x:c r="AP20" t="s">
        <x:v>1084</x:v>
      </x:c>
      <x:c r="AR20" t="s">
        <x:v>1085</x:v>
      </x:c>
    </x:row>
    <x:row r="21" ht="27.950000762939453" customHeight="1">
      <x:c r="A21" s="1" t="str">
        <x:f>IFERROR(INDEX('4. Risk Screening'!$B$5:$B$60,MATCH(ROWS($A$6:A21),'4. Risk Screening'!$AY$5:$AY$60,0)),"")</x:f>
      </x:c>
      <x:c r="B21" s="1" t="str">
        <x:f>IF($A21="","",IFERROR(INDEX('4. Risk Screening'!$C$5:$C$60,MATCH($A21,'4. Risk Screening'!$B$5:$B$60,0)),""))</x:f>
      </x:c>
      <x:c r="C21" s="231"/>
      <x:c r="D21" s="231"/>
      <x:c r="E21" s="2" t="str">
        <x:f t="shared" si="0"/>
      </x:c>
      <x:c r="F21" s="2" t="str">
        <x:f t="shared" si="1"/>
      </x:c>
      <x:c r="G21" s="232"/>
      <x:c r="H21" s="232"/>
      <x:c r="I21" s="233"/>
      <x:c r="J21" s="234"/>
      <x:c r="K21" s="235"/>
      <x:c r="L21" s="235"/>
      <x:c r="M21" s="238"/>
      <x:c r="N21" t="str">
        <x:f t="shared" si="2"/>
      </x:c>
      <x:c r="O21" t="str">
        <x:f>IF($A21="","",IFERROR(IF(INDEX('4. Risk Screening'!$BT$2:$CD$43,MATCH($A21,'4. Risk Screening'!$BB$2:$BB$43,0),1)="","",IF($I21="",INDEX('4. Risk Screening'!$BT$2:$CD$43,MATCH($A21,'4. Risk Screening'!$BB$2:$BB$43,0),1),IF(ISNUMBER(SEARCH(INDEX('4. Risk Screening'!$BT$2:$CD$43,MATCH($A21,'4. Risk Screening'!$BB$2:$BB$43,0),1),$I21)),"",INDEX('4. Risk Screening'!$BT$2:$CD$43,MATCH($A21,'4. Risk Screening'!$BB$2:$BB$43,0),1)&amp;CHAR(10)&amp;$I21))),""))</x:f>
      </x:c>
      <x:c r="P21" t="str">
        <x:f>IF($A21="","",IFERROR(IF(INDEX('4. Risk Screening'!$BT$2:$CD$43,MATCH($A21,'4. Risk Screening'!$BB$2:$BB$43,0),2)="","",IF($I21="",INDEX('4. Risk Screening'!$BT$2:$CD$43,MATCH($A21,'4. Risk Screening'!$BB$2:$BB$43,0),2),IF(ISNUMBER(SEARCH(INDEX('4. Risk Screening'!$BT$2:$CD$43,MATCH($A21,'4. Risk Screening'!$BB$2:$BB$43,0),2),$I21)),"",INDEX('4. Risk Screening'!$BT$2:$CD$43,MATCH($A21,'4. Risk Screening'!$BB$2:$BB$43,0),2)&amp;CHAR(10)&amp;$I21))),""))</x:f>
      </x:c>
      <x:c r="Q21" t="str">
        <x:f>IF($A21="","",IFERROR(IF(INDEX('4. Risk Screening'!$BT$2:$CD$43,MATCH($A21,'4. Risk Screening'!$BB$2:$BB$43,0),3)="","",IF($I21="",INDEX('4. Risk Screening'!$BT$2:$CD$43,MATCH($A21,'4. Risk Screening'!$BB$2:$BB$43,0),3),IF(ISNUMBER(SEARCH(INDEX('4. Risk Screening'!$BT$2:$CD$43,MATCH($A21,'4. Risk Screening'!$BB$2:$BB$43,0),3),$I21)),"",INDEX('4. Risk Screening'!$BT$2:$CD$43,MATCH($A21,'4. Risk Screening'!$BB$2:$BB$43,0),3)&amp;CHAR(10)&amp;$I21))),""))</x:f>
      </x:c>
      <x:c r="R21" t="str">
        <x:f>IF($A21="","",IFERROR(IF(INDEX('4. Risk Screening'!$BT$2:$CD$43,MATCH($A21,'4. Risk Screening'!$BB$2:$BB$43,0),4)="","",IF($I21="",INDEX('4. Risk Screening'!$BT$2:$CD$43,MATCH($A21,'4. Risk Screening'!$BB$2:$BB$43,0),4),IF(ISNUMBER(SEARCH(INDEX('4. Risk Screening'!$BT$2:$CD$43,MATCH($A21,'4. Risk Screening'!$BB$2:$BB$43,0),4),$I21)),"",INDEX('4. Risk Screening'!$BT$2:$CD$43,MATCH($A21,'4. Risk Screening'!$BB$2:$BB$43,0),4)&amp;CHAR(10)&amp;$I21))),""))</x:f>
      </x:c>
      <x:c r="S21" t="str">
        <x:f>IF($A21="","",IFERROR(IF(INDEX('4. Risk Screening'!$BT$2:$CD$43,MATCH($A21,'4. Risk Screening'!$BB$2:$BB$43,0),5)="","",IF($I21="",INDEX('4. Risk Screening'!$BT$2:$CD$43,MATCH($A21,'4. Risk Screening'!$BB$2:$BB$43,0),5),IF(ISNUMBER(SEARCH(INDEX('4. Risk Screening'!$BT$2:$CD$43,MATCH($A21,'4. Risk Screening'!$BB$2:$BB$43,0),5),$I21)),"",INDEX('4. Risk Screening'!$BT$2:$CD$43,MATCH($A21,'4. Risk Screening'!$BB$2:$BB$43,0),5)&amp;CHAR(10)&amp;$I21))),""))</x:f>
      </x:c>
      <x:c r="T21" t="str">
        <x:f>IF($A21="","",IFERROR(IF(INDEX('4. Risk Screening'!$BT$2:$CD$43,MATCH($A21,'4. Risk Screening'!$BB$2:$BB$43,0),6)="","",IF($I21="",INDEX('4. Risk Screening'!$BT$2:$CD$43,MATCH($A21,'4. Risk Screening'!$BB$2:$BB$43,0),6),IF(ISNUMBER(SEARCH(INDEX('4. Risk Screening'!$BT$2:$CD$43,MATCH($A21,'4. Risk Screening'!$BB$2:$BB$43,0),6),$I21)),"",INDEX('4. Risk Screening'!$BT$2:$CD$43,MATCH($A21,'4. Risk Screening'!$BB$2:$BB$43,0),6)&amp;CHAR(10)&amp;$I21))),""))</x:f>
      </x:c>
      <x:c r="U21" t="str">
        <x:f>IF($A21="","",IFERROR(IF(INDEX('4. Risk Screening'!$BT$2:$CD$43,MATCH($A21,'4. Risk Screening'!$BB$2:$BB$43,0),7)="","",IF($I21="",INDEX('4. Risk Screening'!$BT$2:$CD$43,MATCH($A21,'4. Risk Screening'!$BB$2:$BB$43,0),7),IF(ISNUMBER(SEARCH(INDEX('4. Risk Screening'!$BT$2:$CD$43,MATCH($A21,'4. Risk Screening'!$BB$2:$BB$43,0),7),$I21)),"",INDEX('4. Risk Screening'!$BT$2:$CD$43,MATCH($A21,'4. Risk Screening'!$BB$2:$BB$43,0),7)&amp;CHAR(10)&amp;$I21))),""))</x:f>
      </x:c>
      <x:c r="V21" t="str">
        <x:f>IF($A21="","",IFERROR(IF(INDEX('4. Risk Screening'!$BT$2:$CD$43,MATCH($A21,'4. Risk Screening'!$BB$2:$BB$43,0),8)="","",IF($I21="",INDEX('4. Risk Screening'!$BT$2:$CD$43,MATCH($A21,'4. Risk Screening'!$BB$2:$BB$43,0),8),IF(ISNUMBER(SEARCH(INDEX('4. Risk Screening'!$BT$2:$CD$43,MATCH($A21,'4. Risk Screening'!$BB$2:$BB$43,0),8),$I21)),"",INDEX('4. Risk Screening'!$BT$2:$CD$43,MATCH($A21,'4. Risk Screening'!$BB$2:$BB$43,0),8)&amp;CHAR(10)&amp;$I21))),""))</x:f>
      </x:c>
      <x:c r="W21" t="str">
        <x:f>IF($A21="","",IFERROR(IF(INDEX('4. Risk Screening'!$BT$2:$CD$43,MATCH($A21,'4. Risk Screening'!$BB$2:$BB$43,0),9)="","",IF($I21="",INDEX('4. Risk Screening'!$BT$2:$CD$43,MATCH($A21,'4. Risk Screening'!$BB$2:$BB$43,0),9),IF(ISNUMBER(SEARCH(INDEX('4. Risk Screening'!$BT$2:$CD$43,MATCH($A21,'4. Risk Screening'!$BB$2:$BB$43,0),9),$I21)),"",INDEX('4. Risk Screening'!$BT$2:$CD$43,MATCH($A21,'4. Risk Screening'!$BB$2:$BB$43,0),9)&amp;CHAR(10)&amp;$I21))),""))</x:f>
      </x:c>
      <x:c r="X21" t="str">
        <x:f>IF($A21="","",IFERROR(IF(INDEX('4. Risk Screening'!$BT$2:$CD$43,MATCH($A21,'4. Risk Screening'!$BB$2:$BB$43,0),10)="","",IF($I21="",INDEX('4. Risk Screening'!$BT$2:$CD$43,MATCH($A21,'4. Risk Screening'!$BB$2:$BB$43,0),10),IF(ISNUMBER(SEARCH(INDEX('4. Risk Screening'!$BT$2:$CD$43,MATCH($A21,'4. Risk Screening'!$BB$2:$BB$43,0),10),$I21)),"",INDEX('4. Risk Screening'!$BT$2:$CD$43,MATCH($A21,'4. Risk Screening'!$BB$2:$BB$43,0),10)&amp;CHAR(10)&amp;$I21))),""))</x:f>
      </x:c>
      <x:c r="Y21" t="str">
        <x:f>IF($A21="","",IFERROR(IF(INDEX('4. Risk Screening'!$BT$2:$CD$43,MATCH($A21,'4. Risk Screening'!$BB$2:$BB$43,0),11)="","",IF($I21="",INDEX('4. Risk Screening'!$BT$2:$CD$43,MATCH($A21,'4. Risk Screening'!$BB$2:$BB$43,0),11),IF(ISNUMBER(SEARCH(INDEX('4. Risk Screening'!$BT$2:$CD$43,MATCH($A21,'4. Risk Screening'!$BB$2:$BB$43,0),11),$I21)),"",INDEX('4. Risk Screening'!$BT$2:$CD$43,MATCH($A21,'4. Risk Screening'!$BB$2:$BB$43,0),11)&amp;CHAR(10)&amp;$I21))),""))</x:f>
      </x:c>
      <x:c r="Z21" t="str">
        <x:f t="shared" si="3"/>
      </x:c>
      <x:c r="AA21" t="str">
        <x:f t="shared" si="4"/>
      </x:c>
      <x:c r="AB21" t="str">
        <x:f t="shared" si="5"/>
      </x:c>
      <x:c r="AC21" t="str">
        <x:f t="shared" si="6"/>
      </x:c>
      <x:c r="AD21" t="str">
        <x:f t="shared" si="7"/>
      </x:c>
      <x:c r="AE21" t="str">
        <x:f t="shared" si="8"/>
      </x:c>
      <x:c r="AF21" t="str">
        <x:f t="shared" si="9"/>
      </x:c>
      <x:c r="AG21" t="str">
        <x:f t="shared" si="10"/>
      </x:c>
      <x:c r="AH21" t="str">
        <x:f t="shared" si="11"/>
      </x:c>
      <x:c r="AI21" t="str">
        <x:f t="shared" si="12"/>
      </x:c>
      <x:c r="AJ21" t="str">
        <x:f t="shared" si="13"/>
      </x:c>
      <x:c r="AK21" t="s">
        <x:v>494</x:v>
      </x:c>
      <x:c r="AL21" t="s">
        <x:v>1086</x:v>
      </x:c>
      <x:c r="AM21" t="s">
        <x:v>1087</x:v>
      </x:c>
      <x:c r="AN21" t="s">
        <x:v>1079</x:v>
      </x:c>
      <x:c r="AP21" t="s">
        <x:v>1088</x:v>
      </x:c>
      <x:c r="AR21" t="s">
        <x:v>1089</x:v>
      </x:c>
    </x:row>
    <x:row r="22" ht="27.950000762939453" customHeight="1">
      <x:c r="A22" s="1" t="str">
        <x:f>IFERROR(INDEX('4. Risk Screening'!$B$5:$B$60,MATCH(ROWS($A$6:A22),'4. Risk Screening'!$AY$5:$AY$60,0)),"")</x:f>
      </x:c>
      <x:c r="B22" s="1" t="str">
        <x:f>IF($A22="","",IFERROR(INDEX('4. Risk Screening'!$C$5:$C$60,MATCH($A22,'4. Risk Screening'!$B$5:$B$60,0)),""))</x:f>
      </x:c>
      <x:c r="C22" s="231"/>
      <x:c r="D22" s="231"/>
      <x:c r="E22" s="2" t="str">
        <x:f t="shared" si="0"/>
      </x:c>
      <x:c r="F22" s="2" t="str">
        <x:f t="shared" si="1"/>
      </x:c>
      <x:c r="G22" s="232"/>
      <x:c r="H22" s="232"/>
      <x:c r="I22" s="233"/>
      <x:c r="J22" s="234"/>
      <x:c r="K22" s="235"/>
      <x:c r="L22" s="235"/>
      <x:c r="M22" s="238"/>
      <x:c r="N22" t="str">
        <x:f t="shared" si="2"/>
      </x:c>
      <x:c r="O22" t="str">
        <x:f>IF($A22="","",IFERROR(IF(INDEX('4. Risk Screening'!$BT$2:$CD$43,MATCH($A22,'4. Risk Screening'!$BB$2:$BB$43,0),1)="","",IF($I22="",INDEX('4. Risk Screening'!$BT$2:$CD$43,MATCH($A22,'4. Risk Screening'!$BB$2:$BB$43,0),1),IF(ISNUMBER(SEARCH(INDEX('4. Risk Screening'!$BT$2:$CD$43,MATCH($A22,'4. Risk Screening'!$BB$2:$BB$43,0),1),$I22)),"",INDEX('4. Risk Screening'!$BT$2:$CD$43,MATCH($A22,'4. Risk Screening'!$BB$2:$BB$43,0),1)&amp;CHAR(10)&amp;$I22))),""))</x:f>
      </x:c>
      <x:c r="P22" t="str">
        <x:f>IF($A22="","",IFERROR(IF(INDEX('4. Risk Screening'!$BT$2:$CD$43,MATCH($A22,'4. Risk Screening'!$BB$2:$BB$43,0),2)="","",IF($I22="",INDEX('4. Risk Screening'!$BT$2:$CD$43,MATCH($A22,'4. Risk Screening'!$BB$2:$BB$43,0),2),IF(ISNUMBER(SEARCH(INDEX('4. Risk Screening'!$BT$2:$CD$43,MATCH($A22,'4. Risk Screening'!$BB$2:$BB$43,0),2),$I22)),"",INDEX('4. Risk Screening'!$BT$2:$CD$43,MATCH($A22,'4. Risk Screening'!$BB$2:$BB$43,0),2)&amp;CHAR(10)&amp;$I22))),""))</x:f>
      </x:c>
      <x:c r="Q22" t="str">
        <x:f>IF($A22="","",IFERROR(IF(INDEX('4. Risk Screening'!$BT$2:$CD$43,MATCH($A22,'4. Risk Screening'!$BB$2:$BB$43,0),3)="","",IF($I22="",INDEX('4. Risk Screening'!$BT$2:$CD$43,MATCH($A22,'4. Risk Screening'!$BB$2:$BB$43,0),3),IF(ISNUMBER(SEARCH(INDEX('4. Risk Screening'!$BT$2:$CD$43,MATCH($A22,'4. Risk Screening'!$BB$2:$BB$43,0),3),$I22)),"",INDEX('4. Risk Screening'!$BT$2:$CD$43,MATCH($A22,'4. Risk Screening'!$BB$2:$BB$43,0),3)&amp;CHAR(10)&amp;$I22))),""))</x:f>
      </x:c>
      <x:c r="R22" t="str">
        <x:f>IF($A22="","",IFERROR(IF(INDEX('4. Risk Screening'!$BT$2:$CD$43,MATCH($A22,'4. Risk Screening'!$BB$2:$BB$43,0),4)="","",IF($I22="",INDEX('4. Risk Screening'!$BT$2:$CD$43,MATCH($A22,'4. Risk Screening'!$BB$2:$BB$43,0),4),IF(ISNUMBER(SEARCH(INDEX('4. Risk Screening'!$BT$2:$CD$43,MATCH($A22,'4. Risk Screening'!$BB$2:$BB$43,0),4),$I22)),"",INDEX('4. Risk Screening'!$BT$2:$CD$43,MATCH($A22,'4. Risk Screening'!$BB$2:$BB$43,0),4)&amp;CHAR(10)&amp;$I22))),""))</x:f>
      </x:c>
      <x:c r="S22" t="str">
        <x:f>IF($A22="","",IFERROR(IF(INDEX('4. Risk Screening'!$BT$2:$CD$43,MATCH($A22,'4. Risk Screening'!$BB$2:$BB$43,0),5)="","",IF($I22="",INDEX('4. Risk Screening'!$BT$2:$CD$43,MATCH($A22,'4. Risk Screening'!$BB$2:$BB$43,0),5),IF(ISNUMBER(SEARCH(INDEX('4. Risk Screening'!$BT$2:$CD$43,MATCH($A22,'4. Risk Screening'!$BB$2:$BB$43,0),5),$I22)),"",INDEX('4. Risk Screening'!$BT$2:$CD$43,MATCH($A22,'4. Risk Screening'!$BB$2:$BB$43,0),5)&amp;CHAR(10)&amp;$I22))),""))</x:f>
      </x:c>
      <x:c r="T22" t="str">
        <x:f>IF($A22="","",IFERROR(IF(INDEX('4. Risk Screening'!$BT$2:$CD$43,MATCH($A22,'4. Risk Screening'!$BB$2:$BB$43,0),6)="","",IF($I22="",INDEX('4. Risk Screening'!$BT$2:$CD$43,MATCH($A22,'4. Risk Screening'!$BB$2:$BB$43,0),6),IF(ISNUMBER(SEARCH(INDEX('4. Risk Screening'!$BT$2:$CD$43,MATCH($A22,'4. Risk Screening'!$BB$2:$BB$43,0),6),$I22)),"",INDEX('4. Risk Screening'!$BT$2:$CD$43,MATCH($A22,'4. Risk Screening'!$BB$2:$BB$43,0),6)&amp;CHAR(10)&amp;$I22))),""))</x:f>
      </x:c>
      <x:c r="U22" t="str">
        <x:f>IF($A22="","",IFERROR(IF(INDEX('4. Risk Screening'!$BT$2:$CD$43,MATCH($A22,'4. Risk Screening'!$BB$2:$BB$43,0),7)="","",IF($I22="",INDEX('4. Risk Screening'!$BT$2:$CD$43,MATCH($A22,'4. Risk Screening'!$BB$2:$BB$43,0),7),IF(ISNUMBER(SEARCH(INDEX('4. Risk Screening'!$BT$2:$CD$43,MATCH($A22,'4. Risk Screening'!$BB$2:$BB$43,0),7),$I22)),"",INDEX('4. Risk Screening'!$BT$2:$CD$43,MATCH($A22,'4. Risk Screening'!$BB$2:$BB$43,0),7)&amp;CHAR(10)&amp;$I22))),""))</x:f>
      </x:c>
      <x:c r="V22" t="str">
        <x:f>IF($A22="","",IFERROR(IF(INDEX('4. Risk Screening'!$BT$2:$CD$43,MATCH($A22,'4. Risk Screening'!$BB$2:$BB$43,0),8)="","",IF($I22="",INDEX('4. Risk Screening'!$BT$2:$CD$43,MATCH($A22,'4. Risk Screening'!$BB$2:$BB$43,0),8),IF(ISNUMBER(SEARCH(INDEX('4. Risk Screening'!$BT$2:$CD$43,MATCH($A22,'4. Risk Screening'!$BB$2:$BB$43,0),8),$I22)),"",INDEX('4. Risk Screening'!$BT$2:$CD$43,MATCH($A22,'4. Risk Screening'!$BB$2:$BB$43,0),8)&amp;CHAR(10)&amp;$I22))),""))</x:f>
      </x:c>
      <x:c r="W22" t="str">
        <x:f>IF($A22="","",IFERROR(IF(INDEX('4. Risk Screening'!$BT$2:$CD$43,MATCH($A22,'4. Risk Screening'!$BB$2:$BB$43,0),9)="","",IF($I22="",INDEX('4. Risk Screening'!$BT$2:$CD$43,MATCH($A22,'4. Risk Screening'!$BB$2:$BB$43,0),9),IF(ISNUMBER(SEARCH(INDEX('4. Risk Screening'!$BT$2:$CD$43,MATCH($A22,'4. Risk Screening'!$BB$2:$BB$43,0),9),$I22)),"",INDEX('4. Risk Screening'!$BT$2:$CD$43,MATCH($A22,'4. Risk Screening'!$BB$2:$BB$43,0),9)&amp;CHAR(10)&amp;$I22))),""))</x:f>
      </x:c>
      <x:c r="X22" t="str">
        <x:f>IF($A22="","",IFERROR(IF(INDEX('4. Risk Screening'!$BT$2:$CD$43,MATCH($A22,'4. Risk Screening'!$BB$2:$BB$43,0),10)="","",IF($I22="",INDEX('4. Risk Screening'!$BT$2:$CD$43,MATCH($A22,'4. Risk Screening'!$BB$2:$BB$43,0),10),IF(ISNUMBER(SEARCH(INDEX('4. Risk Screening'!$BT$2:$CD$43,MATCH($A22,'4. Risk Screening'!$BB$2:$BB$43,0),10),$I22)),"",INDEX('4. Risk Screening'!$BT$2:$CD$43,MATCH($A22,'4. Risk Screening'!$BB$2:$BB$43,0),10)&amp;CHAR(10)&amp;$I22))),""))</x:f>
      </x:c>
      <x:c r="Y22" t="str">
        <x:f>IF($A22="","",IFERROR(IF(INDEX('4. Risk Screening'!$BT$2:$CD$43,MATCH($A22,'4. Risk Screening'!$BB$2:$BB$43,0),11)="","",IF($I22="",INDEX('4. Risk Screening'!$BT$2:$CD$43,MATCH($A22,'4. Risk Screening'!$BB$2:$BB$43,0),11),IF(ISNUMBER(SEARCH(INDEX('4. Risk Screening'!$BT$2:$CD$43,MATCH($A22,'4. Risk Screening'!$BB$2:$BB$43,0),11),$I22)),"",INDEX('4. Risk Screening'!$BT$2:$CD$43,MATCH($A22,'4. Risk Screening'!$BB$2:$BB$43,0),11)&amp;CHAR(10)&amp;$I22))),""))</x:f>
      </x:c>
      <x:c r="Z22" t="str">
        <x:f t="shared" si="3"/>
      </x:c>
      <x:c r="AA22" t="str">
        <x:f t="shared" si="4"/>
      </x:c>
      <x:c r="AB22" t="str">
        <x:f t="shared" si="5"/>
      </x:c>
      <x:c r="AC22" t="str">
        <x:f t="shared" si="6"/>
      </x:c>
      <x:c r="AD22" t="str">
        <x:f t="shared" si="7"/>
      </x:c>
      <x:c r="AE22" t="str">
        <x:f t="shared" si="8"/>
      </x:c>
      <x:c r="AF22" t="str">
        <x:f t="shared" si="9"/>
      </x:c>
      <x:c r="AG22" t="str">
        <x:f t="shared" si="10"/>
      </x:c>
      <x:c r="AH22" t="str">
        <x:f t="shared" si="11"/>
      </x:c>
      <x:c r="AI22" t="str">
        <x:f t="shared" si="12"/>
      </x:c>
      <x:c r="AJ22" t="str">
        <x:f t="shared" si="13"/>
      </x:c>
      <x:c r="AK22" t="s">
        <x:v>515</x:v>
      </x:c>
      <x:c r="AL22" t="s">
        <x:v>1090</x:v>
      </x:c>
      <x:c r="AM22" t="s">
        <x:v>1091</x:v>
      </x:c>
      <x:c r="AN22" t="s">
        <x:v>1079</x:v>
      </x:c>
      <x:c r="AP22" t="s">
        <x:v>1088</x:v>
      </x:c>
      <x:c r="AR22" t="s">
        <x:v>1092</x:v>
      </x:c>
    </x:row>
    <x:row r="23" ht="27.950000762939453" customHeight="1">
      <x:c r="A23" s="1" t="str">
        <x:f>IFERROR(INDEX('4. Risk Screening'!$B$5:$B$60,MATCH(ROWS($A$6:A23),'4. Risk Screening'!$AY$5:$AY$60,0)),"")</x:f>
      </x:c>
      <x:c r="B23" s="1" t="str">
        <x:f>IF($A23="","",IFERROR(INDEX('4. Risk Screening'!$C$5:$C$60,MATCH($A23,'4. Risk Screening'!$B$5:$B$60,0)),""))</x:f>
      </x:c>
      <x:c r="C23" s="231"/>
      <x:c r="D23" s="231"/>
      <x:c r="E23" s="2" t="str">
        <x:f t="shared" si="0"/>
      </x:c>
      <x:c r="F23" s="2" t="str">
        <x:f t="shared" si="1"/>
      </x:c>
      <x:c r="G23" s="232"/>
      <x:c r="H23" s="232"/>
      <x:c r="I23" s="233"/>
      <x:c r="J23" s="234"/>
      <x:c r="K23" s="235"/>
      <x:c r="L23" s="235"/>
      <x:c r="M23" s="238"/>
      <x:c r="N23" t="str">
        <x:f t="shared" si="2"/>
      </x:c>
      <x:c r="O23" t="str">
        <x:f>IF($A23="","",IFERROR(IF(INDEX('4. Risk Screening'!$BT$2:$CD$43,MATCH($A23,'4. Risk Screening'!$BB$2:$BB$43,0),1)="","",IF($I23="",INDEX('4. Risk Screening'!$BT$2:$CD$43,MATCH($A23,'4. Risk Screening'!$BB$2:$BB$43,0),1),IF(ISNUMBER(SEARCH(INDEX('4. Risk Screening'!$BT$2:$CD$43,MATCH($A23,'4. Risk Screening'!$BB$2:$BB$43,0),1),$I23)),"",INDEX('4. Risk Screening'!$BT$2:$CD$43,MATCH($A23,'4. Risk Screening'!$BB$2:$BB$43,0),1)&amp;CHAR(10)&amp;$I23))),""))</x:f>
      </x:c>
      <x:c r="P23" t="str">
        <x:f>IF($A23="","",IFERROR(IF(INDEX('4. Risk Screening'!$BT$2:$CD$43,MATCH($A23,'4. Risk Screening'!$BB$2:$BB$43,0),2)="","",IF($I23="",INDEX('4. Risk Screening'!$BT$2:$CD$43,MATCH($A23,'4. Risk Screening'!$BB$2:$BB$43,0),2),IF(ISNUMBER(SEARCH(INDEX('4. Risk Screening'!$BT$2:$CD$43,MATCH($A23,'4. Risk Screening'!$BB$2:$BB$43,0),2),$I23)),"",INDEX('4. Risk Screening'!$BT$2:$CD$43,MATCH($A23,'4. Risk Screening'!$BB$2:$BB$43,0),2)&amp;CHAR(10)&amp;$I23))),""))</x:f>
      </x:c>
      <x:c r="Q23" t="str">
        <x:f>IF($A23="","",IFERROR(IF(INDEX('4. Risk Screening'!$BT$2:$CD$43,MATCH($A23,'4. Risk Screening'!$BB$2:$BB$43,0),3)="","",IF($I23="",INDEX('4. Risk Screening'!$BT$2:$CD$43,MATCH($A23,'4. Risk Screening'!$BB$2:$BB$43,0),3),IF(ISNUMBER(SEARCH(INDEX('4. Risk Screening'!$BT$2:$CD$43,MATCH($A23,'4. Risk Screening'!$BB$2:$BB$43,0),3),$I23)),"",INDEX('4. Risk Screening'!$BT$2:$CD$43,MATCH($A23,'4. Risk Screening'!$BB$2:$BB$43,0),3)&amp;CHAR(10)&amp;$I23))),""))</x:f>
      </x:c>
      <x:c r="R23" t="str">
        <x:f>IF($A23="","",IFERROR(IF(INDEX('4. Risk Screening'!$BT$2:$CD$43,MATCH($A23,'4. Risk Screening'!$BB$2:$BB$43,0),4)="","",IF($I23="",INDEX('4. Risk Screening'!$BT$2:$CD$43,MATCH($A23,'4. Risk Screening'!$BB$2:$BB$43,0),4),IF(ISNUMBER(SEARCH(INDEX('4. Risk Screening'!$BT$2:$CD$43,MATCH($A23,'4. Risk Screening'!$BB$2:$BB$43,0),4),$I23)),"",INDEX('4. Risk Screening'!$BT$2:$CD$43,MATCH($A23,'4. Risk Screening'!$BB$2:$BB$43,0),4)&amp;CHAR(10)&amp;$I23))),""))</x:f>
      </x:c>
      <x:c r="S23" t="str">
        <x:f>IF($A23="","",IFERROR(IF(INDEX('4. Risk Screening'!$BT$2:$CD$43,MATCH($A23,'4. Risk Screening'!$BB$2:$BB$43,0),5)="","",IF($I23="",INDEX('4. Risk Screening'!$BT$2:$CD$43,MATCH($A23,'4. Risk Screening'!$BB$2:$BB$43,0),5),IF(ISNUMBER(SEARCH(INDEX('4. Risk Screening'!$BT$2:$CD$43,MATCH($A23,'4. Risk Screening'!$BB$2:$BB$43,0),5),$I23)),"",INDEX('4. Risk Screening'!$BT$2:$CD$43,MATCH($A23,'4. Risk Screening'!$BB$2:$BB$43,0),5)&amp;CHAR(10)&amp;$I23))),""))</x:f>
      </x:c>
      <x:c r="T23" t="str">
        <x:f>IF($A23="","",IFERROR(IF(INDEX('4. Risk Screening'!$BT$2:$CD$43,MATCH($A23,'4. Risk Screening'!$BB$2:$BB$43,0),6)="","",IF($I23="",INDEX('4. Risk Screening'!$BT$2:$CD$43,MATCH($A23,'4. Risk Screening'!$BB$2:$BB$43,0),6),IF(ISNUMBER(SEARCH(INDEX('4. Risk Screening'!$BT$2:$CD$43,MATCH($A23,'4. Risk Screening'!$BB$2:$BB$43,0),6),$I23)),"",INDEX('4. Risk Screening'!$BT$2:$CD$43,MATCH($A23,'4. Risk Screening'!$BB$2:$BB$43,0),6)&amp;CHAR(10)&amp;$I23))),""))</x:f>
      </x:c>
      <x:c r="U23" t="str">
        <x:f>IF($A23="","",IFERROR(IF(INDEX('4. Risk Screening'!$BT$2:$CD$43,MATCH($A23,'4. Risk Screening'!$BB$2:$BB$43,0),7)="","",IF($I23="",INDEX('4. Risk Screening'!$BT$2:$CD$43,MATCH($A23,'4. Risk Screening'!$BB$2:$BB$43,0),7),IF(ISNUMBER(SEARCH(INDEX('4. Risk Screening'!$BT$2:$CD$43,MATCH($A23,'4. Risk Screening'!$BB$2:$BB$43,0),7),$I23)),"",INDEX('4. Risk Screening'!$BT$2:$CD$43,MATCH($A23,'4. Risk Screening'!$BB$2:$BB$43,0),7)&amp;CHAR(10)&amp;$I23))),""))</x:f>
      </x:c>
      <x:c r="V23" t="str">
        <x:f>IF($A23="","",IFERROR(IF(INDEX('4. Risk Screening'!$BT$2:$CD$43,MATCH($A23,'4. Risk Screening'!$BB$2:$BB$43,0),8)="","",IF($I23="",INDEX('4. Risk Screening'!$BT$2:$CD$43,MATCH($A23,'4. Risk Screening'!$BB$2:$BB$43,0),8),IF(ISNUMBER(SEARCH(INDEX('4. Risk Screening'!$BT$2:$CD$43,MATCH($A23,'4. Risk Screening'!$BB$2:$BB$43,0),8),$I23)),"",INDEX('4. Risk Screening'!$BT$2:$CD$43,MATCH($A23,'4. Risk Screening'!$BB$2:$BB$43,0),8)&amp;CHAR(10)&amp;$I23))),""))</x:f>
      </x:c>
      <x:c r="W23" t="str">
        <x:f>IF($A23="","",IFERROR(IF(INDEX('4. Risk Screening'!$BT$2:$CD$43,MATCH($A23,'4. Risk Screening'!$BB$2:$BB$43,0),9)="","",IF($I23="",INDEX('4. Risk Screening'!$BT$2:$CD$43,MATCH($A23,'4. Risk Screening'!$BB$2:$BB$43,0),9),IF(ISNUMBER(SEARCH(INDEX('4. Risk Screening'!$BT$2:$CD$43,MATCH($A23,'4. Risk Screening'!$BB$2:$BB$43,0),9),$I23)),"",INDEX('4. Risk Screening'!$BT$2:$CD$43,MATCH($A23,'4. Risk Screening'!$BB$2:$BB$43,0),9)&amp;CHAR(10)&amp;$I23))),""))</x:f>
      </x:c>
      <x:c r="X23" t="str">
        <x:f>IF($A23="","",IFERROR(IF(INDEX('4. Risk Screening'!$BT$2:$CD$43,MATCH($A23,'4. Risk Screening'!$BB$2:$BB$43,0),10)="","",IF($I23="",INDEX('4. Risk Screening'!$BT$2:$CD$43,MATCH($A23,'4. Risk Screening'!$BB$2:$BB$43,0),10),IF(ISNUMBER(SEARCH(INDEX('4. Risk Screening'!$BT$2:$CD$43,MATCH($A23,'4. Risk Screening'!$BB$2:$BB$43,0),10),$I23)),"",INDEX('4. Risk Screening'!$BT$2:$CD$43,MATCH($A23,'4. Risk Screening'!$BB$2:$BB$43,0),10)&amp;CHAR(10)&amp;$I23))),""))</x:f>
      </x:c>
      <x:c r="Y23" t="str">
        <x:f>IF($A23="","",IFERROR(IF(INDEX('4. Risk Screening'!$BT$2:$CD$43,MATCH($A23,'4. Risk Screening'!$BB$2:$BB$43,0),11)="","",IF($I23="",INDEX('4. Risk Screening'!$BT$2:$CD$43,MATCH($A23,'4. Risk Screening'!$BB$2:$BB$43,0),11),IF(ISNUMBER(SEARCH(INDEX('4. Risk Screening'!$BT$2:$CD$43,MATCH($A23,'4. Risk Screening'!$BB$2:$BB$43,0),11),$I23)),"",INDEX('4. Risk Screening'!$BT$2:$CD$43,MATCH($A23,'4. Risk Screening'!$BB$2:$BB$43,0),11)&amp;CHAR(10)&amp;$I23))),""))</x:f>
      </x:c>
      <x:c r="Z23" t="str">
        <x:f t="shared" si="3"/>
      </x:c>
      <x:c r="AA23" t="str">
        <x:f t="shared" si="4"/>
      </x:c>
      <x:c r="AB23" t="str">
        <x:f t="shared" si="5"/>
      </x:c>
      <x:c r="AC23" t="str">
        <x:f t="shared" si="6"/>
      </x:c>
      <x:c r="AD23" t="str">
        <x:f t="shared" si="7"/>
      </x:c>
      <x:c r="AE23" t="str">
        <x:f t="shared" si="8"/>
      </x:c>
      <x:c r="AF23" t="str">
        <x:f t="shared" si="9"/>
      </x:c>
      <x:c r="AG23" t="str">
        <x:f t="shared" si="10"/>
      </x:c>
      <x:c r="AH23" t="str">
        <x:f t="shared" si="11"/>
      </x:c>
      <x:c r="AI23" t="str">
        <x:f t="shared" si="12"/>
      </x:c>
      <x:c r="AJ23" t="str">
        <x:f t="shared" si="13"/>
      </x:c>
      <x:c r="AK23" t="s">
        <x:v>531</x:v>
      </x:c>
      <x:c r="AL23" t="s">
        <x:v>1093</x:v>
      </x:c>
      <x:c r="AM23" t="s">
        <x:v>1094</x:v>
      </x:c>
      <x:c r="AN23" t="s">
        <x:v>1079</x:v>
      </x:c>
      <x:c r="AP23" t="s">
        <x:v>1095</x:v>
      </x:c>
      <x:c r="AR23" t="s">
        <x:v>1096</x:v>
      </x:c>
    </x:row>
    <x:row r="24" ht="27.950000762939453" customHeight="1">
      <x:c r="A24" s="1" t="str">
        <x:f>IFERROR(INDEX('4. Risk Screening'!$B$5:$B$60,MATCH(ROWS($A$6:A24),'4. Risk Screening'!$AY$5:$AY$60,0)),"")</x:f>
      </x:c>
      <x:c r="B24" s="1" t="str">
        <x:f>IF($A24="","",IFERROR(INDEX('4. Risk Screening'!$C$5:$C$60,MATCH($A24,'4. Risk Screening'!$B$5:$B$60,0)),""))</x:f>
      </x:c>
      <x:c r="C24" s="231"/>
      <x:c r="D24" s="231"/>
      <x:c r="E24" s="2" t="str">
        <x:f t="shared" si="0"/>
      </x:c>
      <x:c r="F24" s="2" t="str">
        <x:f t="shared" si="1"/>
      </x:c>
      <x:c r="G24" s="232"/>
      <x:c r="H24" s="232"/>
      <x:c r="I24" s="233"/>
      <x:c r="J24" s="234"/>
      <x:c r="K24" s="235"/>
      <x:c r="L24" s="235"/>
      <x:c r="M24" s="238"/>
      <x:c r="N24" t="str">
        <x:f t="shared" si="2"/>
      </x:c>
      <x:c r="O24" t="str">
        <x:f>IF($A24="","",IFERROR(IF(INDEX('4. Risk Screening'!$BT$2:$CD$43,MATCH($A24,'4. Risk Screening'!$BB$2:$BB$43,0),1)="","",IF($I24="",INDEX('4. Risk Screening'!$BT$2:$CD$43,MATCH($A24,'4. Risk Screening'!$BB$2:$BB$43,0),1),IF(ISNUMBER(SEARCH(INDEX('4. Risk Screening'!$BT$2:$CD$43,MATCH($A24,'4. Risk Screening'!$BB$2:$BB$43,0),1),$I24)),"",INDEX('4. Risk Screening'!$BT$2:$CD$43,MATCH($A24,'4. Risk Screening'!$BB$2:$BB$43,0),1)&amp;CHAR(10)&amp;$I24))),""))</x:f>
      </x:c>
      <x:c r="P24" t="str">
        <x:f>IF($A24="","",IFERROR(IF(INDEX('4. Risk Screening'!$BT$2:$CD$43,MATCH($A24,'4. Risk Screening'!$BB$2:$BB$43,0),2)="","",IF($I24="",INDEX('4. Risk Screening'!$BT$2:$CD$43,MATCH($A24,'4. Risk Screening'!$BB$2:$BB$43,0),2),IF(ISNUMBER(SEARCH(INDEX('4. Risk Screening'!$BT$2:$CD$43,MATCH($A24,'4. Risk Screening'!$BB$2:$BB$43,0),2),$I24)),"",INDEX('4. Risk Screening'!$BT$2:$CD$43,MATCH($A24,'4. Risk Screening'!$BB$2:$BB$43,0),2)&amp;CHAR(10)&amp;$I24))),""))</x:f>
      </x:c>
      <x:c r="Q24" t="str">
        <x:f>IF($A24="","",IFERROR(IF(INDEX('4. Risk Screening'!$BT$2:$CD$43,MATCH($A24,'4. Risk Screening'!$BB$2:$BB$43,0),3)="","",IF($I24="",INDEX('4. Risk Screening'!$BT$2:$CD$43,MATCH($A24,'4. Risk Screening'!$BB$2:$BB$43,0),3),IF(ISNUMBER(SEARCH(INDEX('4. Risk Screening'!$BT$2:$CD$43,MATCH($A24,'4. Risk Screening'!$BB$2:$BB$43,0),3),$I24)),"",INDEX('4. Risk Screening'!$BT$2:$CD$43,MATCH($A24,'4. Risk Screening'!$BB$2:$BB$43,0),3)&amp;CHAR(10)&amp;$I24))),""))</x:f>
      </x:c>
      <x:c r="R24" t="str">
        <x:f>IF($A24="","",IFERROR(IF(INDEX('4. Risk Screening'!$BT$2:$CD$43,MATCH($A24,'4. Risk Screening'!$BB$2:$BB$43,0),4)="","",IF($I24="",INDEX('4. Risk Screening'!$BT$2:$CD$43,MATCH($A24,'4. Risk Screening'!$BB$2:$BB$43,0),4),IF(ISNUMBER(SEARCH(INDEX('4. Risk Screening'!$BT$2:$CD$43,MATCH($A24,'4. Risk Screening'!$BB$2:$BB$43,0),4),$I24)),"",INDEX('4. Risk Screening'!$BT$2:$CD$43,MATCH($A24,'4. Risk Screening'!$BB$2:$BB$43,0),4)&amp;CHAR(10)&amp;$I24))),""))</x:f>
      </x:c>
      <x:c r="S24" t="str">
        <x:f>IF($A24="","",IFERROR(IF(INDEX('4. Risk Screening'!$BT$2:$CD$43,MATCH($A24,'4. Risk Screening'!$BB$2:$BB$43,0),5)="","",IF($I24="",INDEX('4. Risk Screening'!$BT$2:$CD$43,MATCH($A24,'4. Risk Screening'!$BB$2:$BB$43,0),5),IF(ISNUMBER(SEARCH(INDEX('4. Risk Screening'!$BT$2:$CD$43,MATCH($A24,'4. Risk Screening'!$BB$2:$BB$43,0),5),$I24)),"",INDEX('4. Risk Screening'!$BT$2:$CD$43,MATCH($A24,'4. Risk Screening'!$BB$2:$BB$43,0),5)&amp;CHAR(10)&amp;$I24))),""))</x:f>
      </x:c>
      <x:c r="T24" t="str">
        <x:f>IF($A24="","",IFERROR(IF(INDEX('4. Risk Screening'!$BT$2:$CD$43,MATCH($A24,'4. Risk Screening'!$BB$2:$BB$43,0),6)="","",IF($I24="",INDEX('4. Risk Screening'!$BT$2:$CD$43,MATCH($A24,'4. Risk Screening'!$BB$2:$BB$43,0),6),IF(ISNUMBER(SEARCH(INDEX('4. Risk Screening'!$BT$2:$CD$43,MATCH($A24,'4. Risk Screening'!$BB$2:$BB$43,0),6),$I24)),"",INDEX('4. Risk Screening'!$BT$2:$CD$43,MATCH($A24,'4. Risk Screening'!$BB$2:$BB$43,0),6)&amp;CHAR(10)&amp;$I24))),""))</x:f>
      </x:c>
      <x:c r="U24" t="str">
        <x:f>IF($A24="","",IFERROR(IF(INDEX('4. Risk Screening'!$BT$2:$CD$43,MATCH($A24,'4. Risk Screening'!$BB$2:$BB$43,0),7)="","",IF($I24="",INDEX('4. Risk Screening'!$BT$2:$CD$43,MATCH($A24,'4. Risk Screening'!$BB$2:$BB$43,0),7),IF(ISNUMBER(SEARCH(INDEX('4. Risk Screening'!$BT$2:$CD$43,MATCH($A24,'4. Risk Screening'!$BB$2:$BB$43,0),7),$I24)),"",INDEX('4. Risk Screening'!$BT$2:$CD$43,MATCH($A24,'4. Risk Screening'!$BB$2:$BB$43,0),7)&amp;CHAR(10)&amp;$I24))),""))</x:f>
      </x:c>
      <x:c r="V24" t="str">
        <x:f>IF($A24="","",IFERROR(IF(INDEX('4. Risk Screening'!$BT$2:$CD$43,MATCH($A24,'4. Risk Screening'!$BB$2:$BB$43,0),8)="","",IF($I24="",INDEX('4. Risk Screening'!$BT$2:$CD$43,MATCH($A24,'4. Risk Screening'!$BB$2:$BB$43,0),8),IF(ISNUMBER(SEARCH(INDEX('4. Risk Screening'!$BT$2:$CD$43,MATCH($A24,'4. Risk Screening'!$BB$2:$BB$43,0),8),$I24)),"",INDEX('4. Risk Screening'!$BT$2:$CD$43,MATCH($A24,'4. Risk Screening'!$BB$2:$BB$43,0),8)&amp;CHAR(10)&amp;$I24))),""))</x:f>
      </x:c>
      <x:c r="W24" t="str">
        <x:f>IF($A24="","",IFERROR(IF(INDEX('4. Risk Screening'!$BT$2:$CD$43,MATCH($A24,'4. Risk Screening'!$BB$2:$BB$43,0),9)="","",IF($I24="",INDEX('4. Risk Screening'!$BT$2:$CD$43,MATCH($A24,'4. Risk Screening'!$BB$2:$BB$43,0),9),IF(ISNUMBER(SEARCH(INDEX('4. Risk Screening'!$BT$2:$CD$43,MATCH($A24,'4. Risk Screening'!$BB$2:$BB$43,0),9),$I24)),"",INDEX('4. Risk Screening'!$BT$2:$CD$43,MATCH($A24,'4. Risk Screening'!$BB$2:$BB$43,0),9)&amp;CHAR(10)&amp;$I24))),""))</x:f>
      </x:c>
      <x:c r="X24" t="str">
        <x:f>IF($A24="","",IFERROR(IF(INDEX('4. Risk Screening'!$BT$2:$CD$43,MATCH($A24,'4. Risk Screening'!$BB$2:$BB$43,0),10)="","",IF($I24="",INDEX('4. Risk Screening'!$BT$2:$CD$43,MATCH($A24,'4. Risk Screening'!$BB$2:$BB$43,0),10),IF(ISNUMBER(SEARCH(INDEX('4. Risk Screening'!$BT$2:$CD$43,MATCH($A24,'4. Risk Screening'!$BB$2:$BB$43,0),10),$I24)),"",INDEX('4. Risk Screening'!$BT$2:$CD$43,MATCH($A24,'4. Risk Screening'!$BB$2:$BB$43,0),10)&amp;CHAR(10)&amp;$I24))),""))</x:f>
      </x:c>
      <x:c r="Y24" t="str">
        <x:f>IF($A24="","",IFERROR(IF(INDEX('4. Risk Screening'!$BT$2:$CD$43,MATCH($A24,'4. Risk Screening'!$BB$2:$BB$43,0),11)="","",IF($I24="",INDEX('4. Risk Screening'!$BT$2:$CD$43,MATCH($A24,'4. Risk Screening'!$BB$2:$BB$43,0),11),IF(ISNUMBER(SEARCH(INDEX('4. Risk Screening'!$BT$2:$CD$43,MATCH($A24,'4. Risk Screening'!$BB$2:$BB$43,0),11),$I24)),"",INDEX('4. Risk Screening'!$BT$2:$CD$43,MATCH($A24,'4. Risk Screening'!$BB$2:$BB$43,0),11)&amp;CHAR(10)&amp;$I24))),""))</x:f>
      </x:c>
      <x:c r="Z24" t="str">
        <x:f t="shared" si="3"/>
      </x:c>
      <x:c r="AA24" t="str">
        <x:f t="shared" si="4"/>
      </x:c>
      <x:c r="AB24" t="str">
        <x:f t="shared" si="5"/>
      </x:c>
      <x:c r="AC24" t="str">
        <x:f t="shared" si="6"/>
      </x:c>
      <x:c r="AD24" t="str">
        <x:f t="shared" si="7"/>
      </x:c>
      <x:c r="AE24" t="str">
        <x:f t="shared" si="8"/>
      </x:c>
      <x:c r="AF24" t="str">
        <x:f t="shared" si="9"/>
      </x:c>
      <x:c r="AG24" t="str">
        <x:f t="shared" si="10"/>
      </x:c>
      <x:c r="AH24" t="str">
        <x:f t="shared" si="11"/>
      </x:c>
      <x:c r="AI24" t="str">
        <x:f t="shared" si="12"/>
      </x:c>
      <x:c r="AJ24" t="str">
        <x:f t="shared" si="13"/>
      </x:c>
      <x:c r="AK24" t="s">
        <x:v>553</x:v>
      </x:c>
      <x:c r="AL24" t="s">
        <x:v>1097</x:v>
      </x:c>
      <x:c r="AM24" t="s">
        <x:v>1098</x:v>
      </x:c>
      <x:c r="AN24" t="s">
        <x:v>1079</x:v>
      </x:c>
      <x:c r="AP24" t="s">
        <x:v>1099</x:v>
      </x:c>
      <x:c r="AR24" t="s">
        <x:v>1085</x:v>
      </x:c>
    </x:row>
    <x:row r="25" ht="27.950000762939453" customHeight="1">
      <x:c r="A25" s="1" t="str">
        <x:f>IFERROR(INDEX('4. Risk Screening'!$B$5:$B$60,MATCH(ROWS($A$6:A25),'4. Risk Screening'!$AY$5:$AY$60,0)),"")</x:f>
      </x:c>
      <x:c r="B25" s="1" t="str">
        <x:f>IF($A25="","",IFERROR(INDEX('4. Risk Screening'!$C$5:$C$60,MATCH($A25,'4. Risk Screening'!$B$5:$B$60,0)),""))</x:f>
      </x:c>
      <x:c r="C25" s="231"/>
      <x:c r="D25" s="231"/>
      <x:c r="E25" s="2" t="str">
        <x:f t="shared" si="0"/>
      </x:c>
      <x:c r="F25" s="2" t="str">
        <x:f t="shared" si="1"/>
      </x:c>
      <x:c r="G25" s="232"/>
      <x:c r="H25" s="232"/>
      <x:c r="I25" s="233"/>
      <x:c r="J25" s="234"/>
      <x:c r="K25" s="235"/>
      <x:c r="L25" s="235"/>
      <x:c r="M25" s="238"/>
      <x:c r="N25" t="str">
        <x:f t="shared" si="2"/>
      </x:c>
      <x:c r="O25" t="str">
        <x:f>IF($A25="","",IFERROR(IF(INDEX('4. Risk Screening'!$BT$2:$CD$43,MATCH($A25,'4. Risk Screening'!$BB$2:$BB$43,0),1)="","",IF($I25="",INDEX('4. Risk Screening'!$BT$2:$CD$43,MATCH($A25,'4. Risk Screening'!$BB$2:$BB$43,0),1),IF(ISNUMBER(SEARCH(INDEX('4. Risk Screening'!$BT$2:$CD$43,MATCH($A25,'4. Risk Screening'!$BB$2:$BB$43,0),1),$I25)),"",INDEX('4. Risk Screening'!$BT$2:$CD$43,MATCH($A25,'4. Risk Screening'!$BB$2:$BB$43,0),1)&amp;CHAR(10)&amp;$I25))),""))</x:f>
      </x:c>
      <x:c r="P25" t="str">
        <x:f>IF($A25="","",IFERROR(IF(INDEX('4. Risk Screening'!$BT$2:$CD$43,MATCH($A25,'4. Risk Screening'!$BB$2:$BB$43,0),2)="","",IF($I25="",INDEX('4. Risk Screening'!$BT$2:$CD$43,MATCH($A25,'4. Risk Screening'!$BB$2:$BB$43,0),2),IF(ISNUMBER(SEARCH(INDEX('4. Risk Screening'!$BT$2:$CD$43,MATCH($A25,'4. Risk Screening'!$BB$2:$BB$43,0),2),$I25)),"",INDEX('4. Risk Screening'!$BT$2:$CD$43,MATCH($A25,'4. Risk Screening'!$BB$2:$BB$43,0),2)&amp;CHAR(10)&amp;$I25))),""))</x:f>
      </x:c>
      <x:c r="Q25" t="str">
        <x:f>IF($A25="","",IFERROR(IF(INDEX('4. Risk Screening'!$BT$2:$CD$43,MATCH($A25,'4. Risk Screening'!$BB$2:$BB$43,0),3)="","",IF($I25="",INDEX('4. Risk Screening'!$BT$2:$CD$43,MATCH($A25,'4. Risk Screening'!$BB$2:$BB$43,0),3),IF(ISNUMBER(SEARCH(INDEX('4. Risk Screening'!$BT$2:$CD$43,MATCH($A25,'4. Risk Screening'!$BB$2:$BB$43,0),3),$I25)),"",INDEX('4. Risk Screening'!$BT$2:$CD$43,MATCH($A25,'4. Risk Screening'!$BB$2:$BB$43,0),3)&amp;CHAR(10)&amp;$I25))),""))</x:f>
      </x:c>
      <x:c r="R25" t="str">
        <x:f>IF($A25="","",IFERROR(IF(INDEX('4. Risk Screening'!$BT$2:$CD$43,MATCH($A25,'4. Risk Screening'!$BB$2:$BB$43,0),4)="","",IF($I25="",INDEX('4. Risk Screening'!$BT$2:$CD$43,MATCH($A25,'4. Risk Screening'!$BB$2:$BB$43,0),4),IF(ISNUMBER(SEARCH(INDEX('4. Risk Screening'!$BT$2:$CD$43,MATCH($A25,'4. Risk Screening'!$BB$2:$BB$43,0),4),$I25)),"",INDEX('4. Risk Screening'!$BT$2:$CD$43,MATCH($A25,'4. Risk Screening'!$BB$2:$BB$43,0),4)&amp;CHAR(10)&amp;$I25))),""))</x:f>
      </x:c>
      <x:c r="S25" t="str">
        <x:f>IF($A25="","",IFERROR(IF(INDEX('4. Risk Screening'!$BT$2:$CD$43,MATCH($A25,'4. Risk Screening'!$BB$2:$BB$43,0),5)="","",IF($I25="",INDEX('4. Risk Screening'!$BT$2:$CD$43,MATCH($A25,'4. Risk Screening'!$BB$2:$BB$43,0),5),IF(ISNUMBER(SEARCH(INDEX('4. Risk Screening'!$BT$2:$CD$43,MATCH($A25,'4. Risk Screening'!$BB$2:$BB$43,0),5),$I25)),"",INDEX('4. Risk Screening'!$BT$2:$CD$43,MATCH($A25,'4. Risk Screening'!$BB$2:$BB$43,0),5)&amp;CHAR(10)&amp;$I25))),""))</x:f>
      </x:c>
      <x:c r="T25" t="str">
        <x:f>IF($A25="","",IFERROR(IF(INDEX('4. Risk Screening'!$BT$2:$CD$43,MATCH($A25,'4. Risk Screening'!$BB$2:$BB$43,0),6)="","",IF($I25="",INDEX('4. Risk Screening'!$BT$2:$CD$43,MATCH($A25,'4. Risk Screening'!$BB$2:$BB$43,0),6),IF(ISNUMBER(SEARCH(INDEX('4. Risk Screening'!$BT$2:$CD$43,MATCH($A25,'4. Risk Screening'!$BB$2:$BB$43,0),6),$I25)),"",INDEX('4. Risk Screening'!$BT$2:$CD$43,MATCH($A25,'4. Risk Screening'!$BB$2:$BB$43,0),6)&amp;CHAR(10)&amp;$I25))),""))</x:f>
      </x:c>
      <x:c r="U25" t="str">
        <x:f>IF($A25="","",IFERROR(IF(INDEX('4. Risk Screening'!$BT$2:$CD$43,MATCH($A25,'4. Risk Screening'!$BB$2:$BB$43,0),7)="","",IF($I25="",INDEX('4. Risk Screening'!$BT$2:$CD$43,MATCH($A25,'4. Risk Screening'!$BB$2:$BB$43,0),7),IF(ISNUMBER(SEARCH(INDEX('4. Risk Screening'!$BT$2:$CD$43,MATCH($A25,'4. Risk Screening'!$BB$2:$BB$43,0),7),$I25)),"",INDEX('4. Risk Screening'!$BT$2:$CD$43,MATCH($A25,'4. Risk Screening'!$BB$2:$BB$43,0),7)&amp;CHAR(10)&amp;$I25))),""))</x:f>
      </x:c>
      <x:c r="V25" t="str">
        <x:f>IF($A25="","",IFERROR(IF(INDEX('4. Risk Screening'!$BT$2:$CD$43,MATCH($A25,'4. Risk Screening'!$BB$2:$BB$43,0),8)="","",IF($I25="",INDEX('4. Risk Screening'!$BT$2:$CD$43,MATCH($A25,'4. Risk Screening'!$BB$2:$BB$43,0),8),IF(ISNUMBER(SEARCH(INDEX('4. Risk Screening'!$BT$2:$CD$43,MATCH($A25,'4. Risk Screening'!$BB$2:$BB$43,0),8),$I25)),"",INDEX('4. Risk Screening'!$BT$2:$CD$43,MATCH($A25,'4. Risk Screening'!$BB$2:$BB$43,0),8)&amp;CHAR(10)&amp;$I25))),""))</x:f>
      </x:c>
      <x:c r="W25" t="str">
        <x:f>IF($A25="","",IFERROR(IF(INDEX('4. Risk Screening'!$BT$2:$CD$43,MATCH($A25,'4. Risk Screening'!$BB$2:$BB$43,0),9)="","",IF($I25="",INDEX('4. Risk Screening'!$BT$2:$CD$43,MATCH($A25,'4. Risk Screening'!$BB$2:$BB$43,0),9),IF(ISNUMBER(SEARCH(INDEX('4. Risk Screening'!$BT$2:$CD$43,MATCH($A25,'4. Risk Screening'!$BB$2:$BB$43,0),9),$I25)),"",INDEX('4. Risk Screening'!$BT$2:$CD$43,MATCH($A25,'4. Risk Screening'!$BB$2:$BB$43,0),9)&amp;CHAR(10)&amp;$I25))),""))</x:f>
      </x:c>
      <x:c r="X25" t="str">
        <x:f>IF($A25="","",IFERROR(IF(INDEX('4. Risk Screening'!$BT$2:$CD$43,MATCH($A25,'4. Risk Screening'!$BB$2:$BB$43,0),10)="","",IF($I25="",INDEX('4. Risk Screening'!$BT$2:$CD$43,MATCH($A25,'4. Risk Screening'!$BB$2:$BB$43,0),10),IF(ISNUMBER(SEARCH(INDEX('4. Risk Screening'!$BT$2:$CD$43,MATCH($A25,'4. Risk Screening'!$BB$2:$BB$43,0),10),$I25)),"",INDEX('4. Risk Screening'!$BT$2:$CD$43,MATCH($A25,'4. Risk Screening'!$BB$2:$BB$43,0),10)&amp;CHAR(10)&amp;$I25))),""))</x:f>
      </x:c>
      <x:c r="Y25" t="str">
        <x:f>IF($A25="","",IFERROR(IF(INDEX('4. Risk Screening'!$BT$2:$CD$43,MATCH($A25,'4. Risk Screening'!$BB$2:$BB$43,0),11)="","",IF($I25="",INDEX('4. Risk Screening'!$BT$2:$CD$43,MATCH($A25,'4. Risk Screening'!$BB$2:$BB$43,0),11),IF(ISNUMBER(SEARCH(INDEX('4. Risk Screening'!$BT$2:$CD$43,MATCH($A25,'4. Risk Screening'!$BB$2:$BB$43,0),11),$I25)),"",INDEX('4. Risk Screening'!$BT$2:$CD$43,MATCH($A25,'4. Risk Screening'!$BB$2:$BB$43,0),11)&amp;CHAR(10)&amp;$I25))),""))</x:f>
      </x:c>
      <x:c r="Z25" t="str">
        <x:f t="shared" si="3"/>
      </x:c>
      <x:c r="AA25" t="str">
        <x:f t="shared" si="4"/>
      </x:c>
      <x:c r="AB25" t="str">
        <x:f t="shared" si="5"/>
      </x:c>
      <x:c r="AC25" t="str">
        <x:f t="shared" si="6"/>
      </x:c>
      <x:c r="AD25" t="str">
        <x:f t="shared" si="7"/>
      </x:c>
      <x:c r="AE25" t="str">
        <x:f t="shared" si="8"/>
      </x:c>
      <x:c r="AF25" t="str">
        <x:f t="shared" si="9"/>
      </x:c>
      <x:c r="AG25" t="str">
        <x:f t="shared" si="10"/>
      </x:c>
      <x:c r="AH25" t="str">
        <x:f t="shared" si="11"/>
      </x:c>
      <x:c r="AI25" t="str">
        <x:f t="shared" si="12"/>
      </x:c>
      <x:c r="AJ25" t="str">
        <x:f t="shared" si="13"/>
      </x:c>
      <x:c r="AK25" t="s">
        <x:v>574</x:v>
      </x:c>
      <x:c r="AL25" t="s">
        <x:v>1100</x:v>
      </x:c>
      <x:c r="AM25" t="s">
        <x:v>1101</x:v>
      </x:c>
      <x:c r="AN25" t="s">
        <x:v>1079</x:v>
      </x:c>
      <x:c r="AP25" t="s">
        <x:v>1099</x:v>
      </x:c>
      <x:c r="AR25" t="s">
        <x:v>1102</x:v>
      </x:c>
    </x:row>
    <x:row r="26" ht="27.950000762939453" customHeight="1">
      <x:c r="A26" s="1" t="str">
        <x:f>IFERROR(INDEX('4. Risk Screening'!$B$5:$B$60,MATCH(ROWS($A$6:A26),'4. Risk Screening'!$AY$5:$AY$60,0)),"")</x:f>
      </x:c>
      <x:c r="B26" s="1" t="str">
        <x:f>IF($A26="","",IFERROR(INDEX('4. Risk Screening'!$C$5:$C$60,MATCH($A26,'4. Risk Screening'!$B$5:$B$60,0)),""))</x:f>
      </x:c>
      <x:c r="C26" s="231"/>
      <x:c r="D26" s="231"/>
      <x:c r="E26" s="2" t="str">
        <x:f t="shared" si="0"/>
      </x:c>
      <x:c r="F26" s="2" t="str">
        <x:f t="shared" si="1"/>
      </x:c>
      <x:c r="G26" s="232"/>
      <x:c r="H26" s="232"/>
      <x:c r="I26" s="233"/>
      <x:c r="J26" s="234"/>
      <x:c r="K26" s="235"/>
      <x:c r="L26" s="235"/>
      <x:c r="M26" s="238"/>
      <x:c r="N26" t="str">
        <x:f t="shared" si="2"/>
      </x:c>
      <x:c r="O26" t="str">
        <x:f>IF($A26="","",IFERROR(IF(INDEX('4. Risk Screening'!$BT$2:$CD$43,MATCH($A26,'4. Risk Screening'!$BB$2:$BB$43,0),1)="","",IF($I26="",INDEX('4. Risk Screening'!$BT$2:$CD$43,MATCH($A26,'4. Risk Screening'!$BB$2:$BB$43,0),1),IF(ISNUMBER(SEARCH(INDEX('4. Risk Screening'!$BT$2:$CD$43,MATCH($A26,'4. Risk Screening'!$BB$2:$BB$43,0),1),$I26)),"",INDEX('4. Risk Screening'!$BT$2:$CD$43,MATCH($A26,'4. Risk Screening'!$BB$2:$BB$43,0),1)&amp;CHAR(10)&amp;$I26))),""))</x:f>
      </x:c>
      <x:c r="P26" t="str">
        <x:f>IF($A26="","",IFERROR(IF(INDEX('4. Risk Screening'!$BT$2:$CD$43,MATCH($A26,'4. Risk Screening'!$BB$2:$BB$43,0),2)="","",IF($I26="",INDEX('4. Risk Screening'!$BT$2:$CD$43,MATCH($A26,'4. Risk Screening'!$BB$2:$BB$43,0),2),IF(ISNUMBER(SEARCH(INDEX('4. Risk Screening'!$BT$2:$CD$43,MATCH($A26,'4. Risk Screening'!$BB$2:$BB$43,0),2),$I26)),"",INDEX('4. Risk Screening'!$BT$2:$CD$43,MATCH($A26,'4. Risk Screening'!$BB$2:$BB$43,0),2)&amp;CHAR(10)&amp;$I26))),""))</x:f>
      </x:c>
      <x:c r="Q26" t="str">
        <x:f>IF($A26="","",IFERROR(IF(INDEX('4. Risk Screening'!$BT$2:$CD$43,MATCH($A26,'4. Risk Screening'!$BB$2:$BB$43,0),3)="","",IF($I26="",INDEX('4. Risk Screening'!$BT$2:$CD$43,MATCH($A26,'4. Risk Screening'!$BB$2:$BB$43,0),3),IF(ISNUMBER(SEARCH(INDEX('4. Risk Screening'!$BT$2:$CD$43,MATCH($A26,'4. Risk Screening'!$BB$2:$BB$43,0),3),$I26)),"",INDEX('4. Risk Screening'!$BT$2:$CD$43,MATCH($A26,'4. Risk Screening'!$BB$2:$BB$43,0),3)&amp;CHAR(10)&amp;$I26))),""))</x:f>
      </x:c>
      <x:c r="R26" t="str">
        <x:f>IF($A26="","",IFERROR(IF(INDEX('4. Risk Screening'!$BT$2:$CD$43,MATCH($A26,'4. Risk Screening'!$BB$2:$BB$43,0),4)="","",IF($I26="",INDEX('4. Risk Screening'!$BT$2:$CD$43,MATCH($A26,'4. Risk Screening'!$BB$2:$BB$43,0),4),IF(ISNUMBER(SEARCH(INDEX('4. Risk Screening'!$BT$2:$CD$43,MATCH($A26,'4. Risk Screening'!$BB$2:$BB$43,0),4),$I26)),"",INDEX('4. Risk Screening'!$BT$2:$CD$43,MATCH($A26,'4. Risk Screening'!$BB$2:$BB$43,0),4)&amp;CHAR(10)&amp;$I26))),""))</x:f>
      </x:c>
      <x:c r="S26" t="str">
        <x:f>IF($A26="","",IFERROR(IF(INDEX('4. Risk Screening'!$BT$2:$CD$43,MATCH($A26,'4. Risk Screening'!$BB$2:$BB$43,0),5)="","",IF($I26="",INDEX('4. Risk Screening'!$BT$2:$CD$43,MATCH($A26,'4. Risk Screening'!$BB$2:$BB$43,0),5),IF(ISNUMBER(SEARCH(INDEX('4. Risk Screening'!$BT$2:$CD$43,MATCH($A26,'4. Risk Screening'!$BB$2:$BB$43,0),5),$I26)),"",INDEX('4. Risk Screening'!$BT$2:$CD$43,MATCH($A26,'4. Risk Screening'!$BB$2:$BB$43,0),5)&amp;CHAR(10)&amp;$I26))),""))</x:f>
      </x:c>
      <x:c r="T26" t="str">
        <x:f>IF($A26="","",IFERROR(IF(INDEX('4. Risk Screening'!$BT$2:$CD$43,MATCH($A26,'4. Risk Screening'!$BB$2:$BB$43,0),6)="","",IF($I26="",INDEX('4. Risk Screening'!$BT$2:$CD$43,MATCH($A26,'4. Risk Screening'!$BB$2:$BB$43,0),6),IF(ISNUMBER(SEARCH(INDEX('4. Risk Screening'!$BT$2:$CD$43,MATCH($A26,'4. Risk Screening'!$BB$2:$BB$43,0),6),$I26)),"",INDEX('4. Risk Screening'!$BT$2:$CD$43,MATCH($A26,'4. Risk Screening'!$BB$2:$BB$43,0),6)&amp;CHAR(10)&amp;$I26))),""))</x:f>
      </x:c>
      <x:c r="U26" t="str">
        <x:f>IF($A26="","",IFERROR(IF(INDEX('4. Risk Screening'!$BT$2:$CD$43,MATCH($A26,'4. Risk Screening'!$BB$2:$BB$43,0),7)="","",IF($I26="",INDEX('4. Risk Screening'!$BT$2:$CD$43,MATCH($A26,'4. Risk Screening'!$BB$2:$BB$43,0),7),IF(ISNUMBER(SEARCH(INDEX('4. Risk Screening'!$BT$2:$CD$43,MATCH($A26,'4. Risk Screening'!$BB$2:$BB$43,0),7),$I26)),"",INDEX('4. Risk Screening'!$BT$2:$CD$43,MATCH($A26,'4. Risk Screening'!$BB$2:$BB$43,0),7)&amp;CHAR(10)&amp;$I26))),""))</x:f>
      </x:c>
      <x:c r="V26" t="str">
        <x:f>IF($A26="","",IFERROR(IF(INDEX('4. Risk Screening'!$BT$2:$CD$43,MATCH($A26,'4. Risk Screening'!$BB$2:$BB$43,0),8)="","",IF($I26="",INDEX('4. Risk Screening'!$BT$2:$CD$43,MATCH($A26,'4. Risk Screening'!$BB$2:$BB$43,0),8),IF(ISNUMBER(SEARCH(INDEX('4. Risk Screening'!$BT$2:$CD$43,MATCH($A26,'4. Risk Screening'!$BB$2:$BB$43,0),8),$I26)),"",INDEX('4. Risk Screening'!$BT$2:$CD$43,MATCH($A26,'4. Risk Screening'!$BB$2:$BB$43,0),8)&amp;CHAR(10)&amp;$I26))),""))</x:f>
      </x:c>
      <x:c r="W26" t="str">
        <x:f>IF($A26="","",IFERROR(IF(INDEX('4. Risk Screening'!$BT$2:$CD$43,MATCH($A26,'4. Risk Screening'!$BB$2:$BB$43,0),9)="","",IF($I26="",INDEX('4. Risk Screening'!$BT$2:$CD$43,MATCH($A26,'4. Risk Screening'!$BB$2:$BB$43,0),9),IF(ISNUMBER(SEARCH(INDEX('4. Risk Screening'!$BT$2:$CD$43,MATCH($A26,'4. Risk Screening'!$BB$2:$BB$43,0),9),$I26)),"",INDEX('4. Risk Screening'!$BT$2:$CD$43,MATCH($A26,'4. Risk Screening'!$BB$2:$BB$43,0),9)&amp;CHAR(10)&amp;$I26))),""))</x:f>
      </x:c>
      <x:c r="X26" t="str">
        <x:f>IF($A26="","",IFERROR(IF(INDEX('4. Risk Screening'!$BT$2:$CD$43,MATCH($A26,'4. Risk Screening'!$BB$2:$BB$43,0),10)="","",IF($I26="",INDEX('4. Risk Screening'!$BT$2:$CD$43,MATCH($A26,'4. Risk Screening'!$BB$2:$BB$43,0),10),IF(ISNUMBER(SEARCH(INDEX('4. Risk Screening'!$BT$2:$CD$43,MATCH($A26,'4. Risk Screening'!$BB$2:$BB$43,0),10),$I26)),"",INDEX('4. Risk Screening'!$BT$2:$CD$43,MATCH($A26,'4. Risk Screening'!$BB$2:$BB$43,0),10)&amp;CHAR(10)&amp;$I26))),""))</x:f>
      </x:c>
      <x:c r="Y26" t="str">
        <x:f>IF($A26="","",IFERROR(IF(INDEX('4. Risk Screening'!$BT$2:$CD$43,MATCH($A26,'4. Risk Screening'!$BB$2:$BB$43,0),11)="","",IF($I26="",INDEX('4. Risk Screening'!$BT$2:$CD$43,MATCH($A26,'4. Risk Screening'!$BB$2:$BB$43,0),11),IF(ISNUMBER(SEARCH(INDEX('4. Risk Screening'!$BT$2:$CD$43,MATCH($A26,'4. Risk Screening'!$BB$2:$BB$43,0),11),$I26)),"",INDEX('4. Risk Screening'!$BT$2:$CD$43,MATCH($A26,'4. Risk Screening'!$BB$2:$BB$43,0),11)&amp;CHAR(10)&amp;$I26))),""))</x:f>
      </x:c>
      <x:c r="Z26" t="str">
        <x:f t="shared" si="3"/>
      </x:c>
      <x:c r="AA26" t="str">
        <x:f t="shared" si="4"/>
      </x:c>
      <x:c r="AB26" t="str">
        <x:f t="shared" si="5"/>
      </x:c>
      <x:c r="AC26" t="str">
        <x:f t="shared" si="6"/>
      </x:c>
      <x:c r="AD26" t="str">
        <x:f t="shared" si="7"/>
      </x:c>
      <x:c r="AE26" t="str">
        <x:f t="shared" si="8"/>
      </x:c>
      <x:c r="AF26" t="str">
        <x:f t="shared" si="9"/>
      </x:c>
      <x:c r="AG26" t="str">
        <x:f t="shared" si="10"/>
      </x:c>
      <x:c r="AH26" t="str">
        <x:f t="shared" si="11"/>
      </x:c>
      <x:c r="AI26" t="str">
        <x:f t="shared" si="12"/>
      </x:c>
      <x:c r="AJ26" t="str">
        <x:f t="shared" si="13"/>
      </x:c>
      <x:c r="AK26" t="s">
        <x:v>592</x:v>
      </x:c>
      <x:c r="AL26" t="s">
        <x:v>1103</x:v>
      </x:c>
      <x:c r="AM26" t="s">
        <x:v>1104</x:v>
      </x:c>
      <x:c r="AN26" t="s">
        <x:v>1079</x:v>
      </x:c>
      <x:c r="AP26" t="s">
        <x:v>1105</x:v>
      </x:c>
      <x:c r="AR26" t="s">
        <x:v>1106</x:v>
      </x:c>
    </x:row>
    <x:row r="27" ht="27.950000762939453" customHeight="1">
      <x:c r="A27" s="1" t="str">
        <x:f>IFERROR(INDEX('4. Risk Screening'!$B$5:$B$60,MATCH(ROWS($A$6:A27),'4. Risk Screening'!$AY$5:$AY$60,0)),"")</x:f>
      </x:c>
      <x:c r="B27" s="1" t="str">
        <x:f>IF($A27="","",IFERROR(INDEX('4. Risk Screening'!$C$5:$C$60,MATCH($A27,'4. Risk Screening'!$B$5:$B$60,0)),""))</x:f>
      </x:c>
      <x:c r="C27" s="231"/>
      <x:c r="D27" s="231"/>
      <x:c r="E27" s="2" t="str">
        <x:f t="shared" si="0"/>
      </x:c>
      <x:c r="F27" s="2" t="str">
        <x:f t="shared" si="1"/>
      </x:c>
      <x:c r="G27" s="232"/>
      <x:c r="H27" s="232"/>
      <x:c r="I27" s="233"/>
      <x:c r="J27" s="234"/>
      <x:c r="K27" s="235"/>
      <x:c r="L27" s="235"/>
      <x:c r="M27" s="238"/>
      <x:c r="N27" t="str">
        <x:f t="shared" si="2"/>
      </x:c>
      <x:c r="O27" t="str">
        <x:f>IF($A27="","",IFERROR(IF(INDEX('4. Risk Screening'!$BT$2:$CD$43,MATCH($A27,'4. Risk Screening'!$BB$2:$BB$43,0),1)="","",IF($I27="",INDEX('4. Risk Screening'!$BT$2:$CD$43,MATCH($A27,'4. Risk Screening'!$BB$2:$BB$43,0),1),IF(ISNUMBER(SEARCH(INDEX('4. Risk Screening'!$BT$2:$CD$43,MATCH($A27,'4. Risk Screening'!$BB$2:$BB$43,0),1),$I27)),"",INDEX('4. Risk Screening'!$BT$2:$CD$43,MATCH($A27,'4. Risk Screening'!$BB$2:$BB$43,0),1)&amp;CHAR(10)&amp;$I27))),""))</x:f>
      </x:c>
      <x:c r="P27" t="str">
        <x:f>IF($A27="","",IFERROR(IF(INDEX('4. Risk Screening'!$BT$2:$CD$43,MATCH($A27,'4. Risk Screening'!$BB$2:$BB$43,0),2)="","",IF($I27="",INDEX('4. Risk Screening'!$BT$2:$CD$43,MATCH($A27,'4. Risk Screening'!$BB$2:$BB$43,0),2),IF(ISNUMBER(SEARCH(INDEX('4. Risk Screening'!$BT$2:$CD$43,MATCH($A27,'4. Risk Screening'!$BB$2:$BB$43,0),2),$I27)),"",INDEX('4. Risk Screening'!$BT$2:$CD$43,MATCH($A27,'4. Risk Screening'!$BB$2:$BB$43,0),2)&amp;CHAR(10)&amp;$I27))),""))</x:f>
      </x:c>
      <x:c r="Q27" t="str">
        <x:f>IF($A27="","",IFERROR(IF(INDEX('4. Risk Screening'!$BT$2:$CD$43,MATCH($A27,'4. Risk Screening'!$BB$2:$BB$43,0),3)="","",IF($I27="",INDEX('4. Risk Screening'!$BT$2:$CD$43,MATCH($A27,'4. Risk Screening'!$BB$2:$BB$43,0),3),IF(ISNUMBER(SEARCH(INDEX('4. Risk Screening'!$BT$2:$CD$43,MATCH($A27,'4. Risk Screening'!$BB$2:$BB$43,0),3),$I27)),"",INDEX('4. Risk Screening'!$BT$2:$CD$43,MATCH($A27,'4. Risk Screening'!$BB$2:$BB$43,0),3)&amp;CHAR(10)&amp;$I27))),""))</x:f>
      </x:c>
      <x:c r="R27" t="str">
        <x:f>IF($A27="","",IFERROR(IF(INDEX('4. Risk Screening'!$BT$2:$CD$43,MATCH($A27,'4. Risk Screening'!$BB$2:$BB$43,0),4)="","",IF($I27="",INDEX('4. Risk Screening'!$BT$2:$CD$43,MATCH($A27,'4. Risk Screening'!$BB$2:$BB$43,0),4),IF(ISNUMBER(SEARCH(INDEX('4. Risk Screening'!$BT$2:$CD$43,MATCH($A27,'4. Risk Screening'!$BB$2:$BB$43,0),4),$I27)),"",INDEX('4. Risk Screening'!$BT$2:$CD$43,MATCH($A27,'4. Risk Screening'!$BB$2:$BB$43,0),4)&amp;CHAR(10)&amp;$I27))),""))</x:f>
      </x:c>
      <x:c r="S27" t="str">
        <x:f>IF($A27="","",IFERROR(IF(INDEX('4. Risk Screening'!$BT$2:$CD$43,MATCH($A27,'4. Risk Screening'!$BB$2:$BB$43,0),5)="","",IF($I27="",INDEX('4. Risk Screening'!$BT$2:$CD$43,MATCH($A27,'4. Risk Screening'!$BB$2:$BB$43,0),5),IF(ISNUMBER(SEARCH(INDEX('4. Risk Screening'!$BT$2:$CD$43,MATCH($A27,'4. Risk Screening'!$BB$2:$BB$43,0),5),$I27)),"",INDEX('4. Risk Screening'!$BT$2:$CD$43,MATCH($A27,'4. Risk Screening'!$BB$2:$BB$43,0),5)&amp;CHAR(10)&amp;$I27))),""))</x:f>
      </x:c>
      <x:c r="T27" t="str">
        <x:f>IF($A27="","",IFERROR(IF(INDEX('4. Risk Screening'!$BT$2:$CD$43,MATCH($A27,'4. Risk Screening'!$BB$2:$BB$43,0),6)="","",IF($I27="",INDEX('4. Risk Screening'!$BT$2:$CD$43,MATCH($A27,'4. Risk Screening'!$BB$2:$BB$43,0),6),IF(ISNUMBER(SEARCH(INDEX('4. Risk Screening'!$BT$2:$CD$43,MATCH($A27,'4. Risk Screening'!$BB$2:$BB$43,0),6),$I27)),"",INDEX('4. Risk Screening'!$BT$2:$CD$43,MATCH($A27,'4. Risk Screening'!$BB$2:$BB$43,0),6)&amp;CHAR(10)&amp;$I27))),""))</x:f>
      </x:c>
      <x:c r="U27" t="str">
        <x:f>IF($A27="","",IFERROR(IF(INDEX('4. Risk Screening'!$BT$2:$CD$43,MATCH($A27,'4. Risk Screening'!$BB$2:$BB$43,0),7)="","",IF($I27="",INDEX('4. Risk Screening'!$BT$2:$CD$43,MATCH($A27,'4. Risk Screening'!$BB$2:$BB$43,0),7),IF(ISNUMBER(SEARCH(INDEX('4. Risk Screening'!$BT$2:$CD$43,MATCH($A27,'4. Risk Screening'!$BB$2:$BB$43,0),7),$I27)),"",INDEX('4. Risk Screening'!$BT$2:$CD$43,MATCH($A27,'4. Risk Screening'!$BB$2:$BB$43,0),7)&amp;CHAR(10)&amp;$I27))),""))</x:f>
      </x:c>
      <x:c r="V27" t="str">
        <x:f>IF($A27="","",IFERROR(IF(INDEX('4. Risk Screening'!$BT$2:$CD$43,MATCH($A27,'4. Risk Screening'!$BB$2:$BB$43,0),8)="","",IF($I27="",INDEX('4. Risk Screening'!$BT$2:$CD$43,MATCH($A27,'4. Risk Screening'!$BB$2:$BB$43,0),8),IF(ISNUMBER(SEARCH(INDEX('4. Risk Screening'!$BT$2:$CD$43,MATCH($A27,'4. Risk Screening'!$BB$2:$BB$43,0),8),$I27)),"",INDEX('4. Risk Screening'!$BT$2:$CD$43,MATCH($A27,'4. Risk Screening'!$BB$2:$BB$43,0),8)&amp;CHAR(10)&amp;$I27))),""))</x:f>
      </x:c>
      <x:c r="W27" t="str">
        <x:f>IF($A27="","",IFERROR(IF(INDEX('4. Risk Screening'!$BT$2:$CD$43,MATCH($A27,'4. Risk Screening'!$BB$2:$BB$43,0),9)="","",IF($I27="",INDEX('4. Risk Screening'!$BT$2:$CD$43,MATCH($A27,'4. Risk Screening'!$BB$2:$BB$43,0),9),IF(ISNUMBER(SEARCH(INDEX('4. Risk Screening'!$BT$2:$CD$43,MATCH($A27,'4. Risk Screening'!$BB$2:$BB$43,0),9),$I27)),"",INDEX('4. Risk Screening'!$BT$2:$CD$43,MATCH($A27,'4. Risk Screening'!$BB$2:$BB$43,0),9)&amp;CHAR(10)&amp;$I27))),""))</x:f>
      </x:c>
      <x:c r="X27" t="str">
        <x:f>IF($A27="","",IFERROR(IF(INDEX('4. Risk Screening'!$BT$2:$CD$43,MATCH($A27,'4. Risk Screening'!$BB$2:$BB$43,0),10)="","",IF($I27="",INDEX('4. Risk Screening'!$BT$2:$CD$43,MATCH($A27,'4. Risk Screening'!$BB$2:$BB$43,0),10),IF(ISNUMBER(SEARCH(INDEX('4. Risk Screening'!$BT$2:$CD$43,MATCH($A27,'4. Risk Screening'!$BB$2:$BB$43,0),10),$I27)),"",INDEX('4. Risk Screening'!$BT$2:$CD$43,MATCH($A27,'4. Risk Screening'!$BB$2:$BB$43,0),10)&amp;CHAR(10)&amp;$I27))),""))</x:f>
      </x:c>
      <x:c r="Y27" t="str">
        <x:f>IF($A27="","",IFERROR(IF(INDEX('4. Risk Screening'!$BT$2:$CD$43,MATCH($A27,'4. Risk Screening'!$BB$2:$BB$43,0),11)="","",IF($I27="",INDEX('4. Risk Screening'!$BT$2:$CD$43,MATCH($A27,'4. Risk Screening'!$BB$2:$BB$43,0),11),IF(ISNUMBER(SEARCH(INDEX('4. Risk Screening'!$BT$2:$CD$43,MATCH($A27,'4. Risk Screening'!$BB$2:$BB$43,0),11),$I27)),"",INDEX('4. Risk Screening'!$BT$2:$CD$43,MATCH($A27,'4. Risk Screening'!$BB$2:$BB$43,0),11)&amp;CHAR(10)&amp;$I27))),""))</x:f>
      </x:c>
      <x:c r="Z27" t="str">
        <x:f t="shared" si="3"/>
      </x:c>
      <x:c r="AA27" t="str">
        <x:f t="shared" si="4"/>
      </x:c>
      <x:c r="AB27" t="str">
        <x:f t="shared" si="5"/>
      </x:c>
      <x:c r="AC27" t="str">
        <x:f t="shared" si="6"/>
      </x:c>
      <x:c r="AD27" t="str">
        <x:f t="shared" si="7"/>
      </x:c>
      <x:c r="AE27" t="str">
        <x:f t="shared" si="8"/>
      </x:c>
      <x:c r="AF27" t="str">
        <x:f t="shared" si="9"/>
      </x:c>
      <x:c r="AG27" t="str">
        <x:f t="shared" si="10"/>
      </x:c>
      <x:c r="AH27" t="str">
        <x:f t="shared" si="11"/>
      </x:c>
      <x:c r="AI27" t="str">
        <x:f t="shared" si="12"/>
      </x:c>
      <x:c r="AJ27" t="str">
        <x:f t="shared" si="13"/>
      </x:c>
      <x:c r="AK27" t="s">
        <x:v>611</x:v>
      </x:c>
      <x:c r="AL27" t="s">
        <x:v>1107</x:v>
      </x:c>
      <x:c r="AM27" t="s">
        <x:v>1108</x:v>
      </x:c>
      <x:c r="AP27" t="s">
        <x:v>1109</x:v>
      </x:c>
      <x:c r="AR27" t="s">
        <x:v>1110</x:v>
      </x:c>
    </x:row>
    <x:row r="28" ht="27.950000762939453" customHeight="1">
      <x:c r="A28" s="1" t="str">
        <x:f>IFERROR(INDEX('4. Risk Screening'!$B$5:$B$60,MATCH(ROWS($A$6:A28),'4. Risk Screening'!$AY$5:$AY$60,0)),"")</x:f>
      </x:c>
      <x:c r="B28" s="1" t="str">
        <x:f>IF($A28="","",IFERROR(INDEX('4. Risk Screening'!$C$5:$C$60,MATCH($A28,'4. Risk Screening'!$B$5:$B$60,0)),""))</x:f>
      </x:c>
      <x:c r="C28" s="231"/>
      <x:c r="D28" s="231"/>
      <x:c r="E28" s="2" t="str">
        <x:f t="shared" si="0"/>
      </x:c>
      <x:c r="F28" s="2" t="str">
        <x:f t="shared" si="1"/>
      </x:c>
      <x:c r="G28" s="232"/>
      <x:c r="H28" s="232"/>
      <x:c r="I28" s="233"/>
      <x:c r="J28" s="234"/>
      <x:c r="K28" s="235"/>
      <x:c r="L28" s="235"/>
      <x:c r="M28" s="238"/>
      <x:c r="N28" t="str">
        <x:f t="shared" si="2"/>
      </x:c>
      <x:c r="O28" t="str">
        <x:f>IF($A28="","",IFERROR(IF(INDEX('4. Risk Screening'!$BT$2:$CD$43,MATCH($A28,'4. Risk Screening'!$BB$2:$BB$43,0),1)="","",IF($I28="",INDEX('4. Risk Screening'!$BT$2:$CD$43,MATCH($A28,'4. Risk Screening'!$BB$2:$BB$43,0),1),IF(ISNUMBER(SEARCH(INDEX('4. Risk Screening'!$BT$2:$CD$43,MATCH($A28,'4. Risk Screening'!$BB$2:$BB$43,0),1),$I28)),"",INDEX('4. Risk Screening'!$BT$2:$CD$43,MATCH($A28,'4. Risk Screening'!$BB$2:$BB$43,0),1)&amp;CHAR(10)&amp;$I28))),""))</x:f>
      </x:c>
      <x:c r="P28" t="str">
        <x:f>IF($A28="","",IFERROR(IF(INDEX('4. Risk Screening'!$BT$2:$CD$43,MATCH($A28,'4. Risk Screening'!$BB$2:$BB$43,0),2)="","",IF($I28="",INDEX('4. Risk Screening'!$BT$2:$CD$43,MATCH($A28,'4. Risk Screening'!$BB$2:$BB$43,0),2),IF(ISNUMBER(SEARCH(INDEX('4. Risk Screening'!$BT$2:$CD$43,MATCH($A28,'4. Risk Screening'!$BB$2:$BB$43,0),2),$I28)),"",INDEX('4. Risk Screening'!$BT$2:$CD$43,MATCH($A28,'4. Risk Screening'!$BB$2:$BB$43,0),2)&amp;CHAR(10)&amp;$I28))),""))</x:f>
      </x:c>
      <x:c r="Q28" t="str">
        <x:f>IF($A28="","",IFERROR(IF(INDEX('4. Risk Screening'!$BT$2:$CD$43,MATCH($A28,'4. Risk Screening'!$BB$2:$BB$43,0),3)="","",IF($I28="",INDEX('4. Risk Screening'!$BT$2:$CD$43,MATCH($A28,'4. Risk Screening'!$BB$2:$BB$43,0),3),IF(ISNUMBER(SEARCH(INDEX('4. Risk Screening'!$BT$2:$CD$43,MATCH($A28,'4. Risk Screening'!$BB$2:$BB$43,0),3),$I28)),"",INDEX('4. Risk Screening'!$BT$2:$CD$43,MATCH($A28,'4. Risk Screening'!$BB$2:$BB$43,0),3)&amp;CHAR(10)&amp;$I28))),""))</x:f>
      </x:c>
      <x:c r="R28" t="str">
        <x:f>IF($A28="","",IFERROR(IF(INDEX('4. Risk Screening'!$BT$2:$CD$43,MATCH($A28,'4. Risk Screening'!$BB$2:$BB$43,0),4)="","",IF($I28="",INDEX('4. Risk Screening'!$BT$2:$CD$43,MATCH($A28,'4. Risk Screening'!$BB$2:$BB$43,0),4),IF(ISNUMBER(SEARCH(INDEX('4. Risk Screening'!$BT$2:$CD$43,MATCH($A28,'4. Risk Screening'!$BB$2:$BB$43,0),4),$I28)),"",INDEX('4. Risk Screening'!$BT$2:$CD$43,MATCH($A28,'4. Risk Screening'!$BB$2:$BB$43,0),4)&amp;CHAR(10)&amp;$I28))),""))</x:f>
      </x:c>
      <x:c r="S28" t="str">
        <x:f>IF($A28="","",IFERROR(IF(INDEX('4. Risk Screening'!$BT$2:$CD$43,MATCH($A28,'4. Risk Screening'!$BB$2:$BB$43,0),5)="","",IF($I28="",INDEX('4. Risk Screening'!$BT$2:$CD$43,MATCH($A28,'4. Risk Screening'!$BB$2:$BB$43,0),5),IF(ISNUMBER(SEARCH(INDEX('4. Risk Screening'!$BT$2:$CD$43,MATCH($A28,'4. Risk Screening'!$BB$2:$BB$43,0),5),$I28)),"",INDEX('4. Risk Screening'!$BT$2:$CD$43,MATCH($A28,'4. Risk Screening'!$BB$2:$BB$43,0),5)&amp;CHAR(10)&amp;$I28))),""))</x:f>
      </x:c>
      <x:c r="T28" t="str">
        <x:f>IF($A28="","",IFERROR(IF(INDEX('4. Risk Screening'!$BT$2:$CD$43,MATCH($A28,'4. Risk Screening'!$BB$2:$BB$43,0),6)="","",IF($I28="",INDEX('4. Risk Screening'!$BT$2:$CD$43,MATCH($A28,'4. Risk Screening'!$BB$2:$BB$43,0),6),IF(ISNUMBER(SEARCH(INDEX('4. Risk Screening'!$BT$2:$CD$43,MATCH($A28,'4. Risk Screening'!$BB$2:$BB$43,0),6),$I28)),"",INDEX('4. Risk Screening'!$BT$2:$CD$43,MATCH($A28,'4. Risk Screening'!$BB$2:$BB$43,0),6)&amp;CHAR(10)&amp;$I28))),""))</x:f>
      </x:c>
      <x:c r="U28" t="str">
        <x:f>IF($A28="","",IFERROR(IF(INDEX('4. Risk Screening'!$BT$2:$CD$43,MATCH($A28,'4. Risk Screening'!$BB$2:$BB$43,0),7)="","",IF($I28="",INDEX('4. Risk Screening'!$BT$2:$CD$43,MATCH($A28,'4. Risk Screening'!$BB$2:$BB$43,0),7),IF(ISNUMBER(SEARCH(INDEX('4. Risk Screening'!$BT$2:$CD$43,MATCH($A28,'4. Risk Screening'!$BB$2:$BB$43,0),7),$I28)),"",INDEX('4. Risk Screening'!$BT$2:$CD$43,MATCH($A28,'4. Risk Screening'!$BB$2:$BB$43,0),7)&amp;CHAR(10)&amp;$I28))),""))</x:f>
      </x:c>
      <x:c r="V28" t="str">
        <x:f>IF($A28="","",IFERROR(IF(INDEX('4. Risk Screening'!$BT$2:$CD$43,MATCH($A28,'4. Risk Screening'!$BB$2:$BB$43,0),8)="","",IF($I28="",INDEX('4. Risk Screening'!$BT$2:$CD$43,MATCH($A28,'4. Risk Screening'!$BB$2:$BB$43,0),8),IF(ISNUMBER(SEARCH(INDEX('4. Risk Screening'!$BT$2:$CD$43,MATCH($A28,'4. Risk Screening'!$BB$2:$BB$43,0),8),$I28)),"",INDEX('4. Risk Screening'!$BT$2:$CD$43,MATCH($A28,'4. Risk Screening'!$BB$2:$BB$43,0),8)&amp;CHAR(10)&amp;$I28))),""))</x:f>
      </x:c>
      <x:c r="W28" t="str">
        <x:f>IF($A28="","",IFERROR(IF(INDEX('4. Risk Screening'!$BT$2:$CD$43,MATCH($A28,'4. Risk Screening'!$BB$2:$BB$43,0),9)="","",IF($I28="",INDEX('4. Risk Screening'!$BT$2:$CD$43,MATCH($A28,'4. Risk Screening'!$BB$2:$BB$43,0),9),IF(ISNUMBER(SEARCH(INDEX('4. Risk Screening'!$BT$2:$CD$43,MATCH($A28,'4. Risk Screening'!$BB$2:$BB$43,0),9),$I28)),"",INDEX('4. Risk Screening'!$BT$2:$CD$43,MATCH($A28,'4. Risk Screening'!$BB$2:$BB$43,0),9)&amp;CHAR(10)&amp;$I28))),""))</x:f>
      </x:c>
      <x:c r="X28" t="str">
        <x:f>IF($A28="","",IFERROR(IF(INDEX('4. Risk Screening'!$BT$2:$CD$43,MATCH($A28,'4. Risk Screening'!$BB$2:$BB$43,0),10)="","",IF($I28="",INDEX('4. Risk Screening'!$BT$2:$CD$43,MATCH($A28,'4. Risk Screening'!$BB$2:$BB$43,0),10),IF(ISNUMBER(SEARCH(INDEX('4. Risk Screening'!$BT$2:$CD$43,MATCH($A28,'4. Risk Screening'!$BB$2:$BB$43,0),10),$I28)),"",INDEX('4. Risk Screening'!$BT$2:$CD$43,MATCH($A28,'4. Risk Screening'!$BB$2:$BB$43,0),10)&amp;CHAR(10)&amp;$I28))),""))</x:f>
      </x:c>
      <x:c r="Y28" t="str">
        <x:f>IF($A28="","",IFERROR(IF(INDEX('4. Risk Screening'!$BT$2:$CD$43,MATCH($A28,'4. Risk Screening'!$BB$2:$BB$43,0),11)="","",IF($I28="",INDEX('4. Risk Screening'!$BT$2:$CD$43,MATCH($A28,'4. Risk Screening'!$BB$2:$BB$43,0),11),IF(ISNUMBER(SEARCH(INDEX('4. Risk Screening'!$BT$2:$CD$43,MATCH($A28,'4. Risk Screening'!$BB$2:$BB$43,0),11),$I28)),"",INDEX('4. Risk Screening'!$BT$2:$CD$43,MATCH($A28,'4. Risk Screening'!$BB$2:$BB$43,0),11)&amp;CHAR(10)&amp;$I28))),""))</x:f>
      </x:c>
      <x:c r="Z28" t="str">
        <x:f t="shared" si="3"/>
      </x:c>
      <x:c r="AA28" t="str">
        <x:f t="shared" si="4"/>
      </x:c>
      <x:c r="AB28" t="str">
        <x:f t="shared" si="5"/>
      </x:c>
      <x:c r="AC28" t="str">
        <x:f t="shared" si="6"/>
      </x:c>
      <x:c r="AD28" t="str">
        <x:f t="shared" si="7"/>
      </x:c>
      <x:c r="AE28" t="str">
        <x:f t="shared" si="8"/>
      </x:c>
      <x:c r="AF28" t="str">
        <x:f t="shared" si="9"/>
      </x:c>
      <x:c r="AG28" t="str">
        <x:f t="shared" si="10"/>
      </x:c>
      <x:c r="AH28" t="str">
        <x:f t="shared" si="11"/>
      </x:c>
      <x:c r="AI28" t="str">
        <x:f t="shared" si="12"/>
      </x:c>
      <x:c r="AJ28" t="str">
        <x:f t="shared" si="13"/>
      </x:c>
      <x:c r="AK28" t="s">
        <x:v>633</x:v>
      </x:c>
      <x:c r="AL28" t="s">
        <x:v>1111</x:v>
      </x:c>
      <x:c r="AM28" t="s">
        <x:v>1112</x:v>
      </x:c>
      <x:c r="AP28" t="s">
        <x:v>1048</x:v>
      </x:c>
      <x:c r="AR28" t="s">
        <x:v>1113</x:v>
      </x:c>
    </x:row>
    <x:row r="29" ht="27.950000762939453" customHeight="1">
      <x:c r="A29" s="1" t="str">
        <x:f>IFERROR(INDEX('4. Risk Screening'!$B$5:$B$60,MATCH(ROWS($A$6:A29),'4. Risk Screening'!$AY$5:$AY$60,0)),"")</x:f>
      </x:c>
      <x:c r="B29" s="1" t="str">
        <x:f>IF($A29="","",IFERROR(INDEX('4. Risk Screening'!$C$5:$C$60,MATCH($A29,'4. Risk Screening'!$B$5:$B$60,0)),""))</x:f>
      </x:c>
      <x:c r="C29" s="231"/>
      <x:c r="D29" s="231"/>
      <x:c r="E29" s="2" t="str">
        <x:f t="shared" si="0"/>
      </x:c>
      <x:c r="F29" s="2" t="str">
        <x:f t="shared" si="1"/>
      </x:c>
      <x:c r="G29" s="232"/>
      <x:c r="H29" s="232"/>
      <x:c r="I29" s="233"/>
      <x:c r="J29" s="234"/>
      <x:c r="K29" s="235"/>
      <x:c r="L29" s="235"/>
      <x:c r="M29" s="238"/>
      <x:c r="N29" t="str">
        <x:f t="shared" si="2"/>
      </x:c>
      <x:c r="O29" t="str">
        <x:f>IF($A29="","",IFERROR(IF(INDEX('4. Risk Screening'!$BT$2:$CD$43,MATCH($A29,'4. Risk Screening'!$BB$2:$BB$43,0),1)="","",IF($I29="",INDEX('4. Risk Screening'!$BT$2:$CD$43,MATCH($A29,'4. Risk Screening'!$BB$2:$BB$43,0),1),IF(ISNUMBER(SEARCH(INDEX('4. Risk Screening'!$BT$2:$CD$43,MATCH($A29,'4. Risk Screening'!$BB$2:$BB$43,0),1),$I29)),"",INDEX('4. Risk Screening'!$BT$2:$CD$43,MATCH($A29,'4. Risk Screening'!$BB$2:$BB$43,0),1)&amp;CHAR(10)&amp;$I29))),""))</x:f>
      </x:c>
      <x:c r="P29" t="str">
        <x:f>IF($A29="","",IFERROR(IF(INDEX('4. Risk Screening'!$BT$2:$CD$43,MATCH($A29,'4. Risk Screening'!$BB$2:$BB$43,0),2)="","",IF($I29="",INDEX('4. Risk Screening'!$BT$2:$CD$43,MATCH($A29,'4. Risk Screening'!$BB$2:$BB$43,0),2),IF(ISNUMBER(SEARCH(INDEX('4. Risk Screening'!$BT$2:$CD$43,MATCH($A29,'4. Risk Screening'!$BB$2:$BB$43,0),2),$I29)),"",INDEX('4. Risk Screening'!$BT$2:$CD$43,MATCH($A29,'4. Risk Screening'!$BB$2:$BB$43,0),2)&amp;CHAR(10)&amp;$I29))),""))</x:f>
      </x:c>
      <x:c r="Q29" t="str">
        <x:f>IF($A29="","",IFERROR(IF(INDEX('4. Risk Screening'!$BT$2:$CD$43,MATCH($A29,'4. Risk Screening'!$BB$2:$BB$43,0),3)="","",IF($I29="",INDEX('4. Risk Screening'!$BT$2:$CD$43,MATCH($A29,'4. Risk Screening'!$BB$2:$BB$43,0),3),IF(ISNUMBER(SEARCH(INDEX('4. Risk Screening'!$BT$2:$CD$43,MATCH($A29,'4. Risk Screening'!$BB$2:$BB$43,0),3),$I29)),"",INDEX('4. Risk Screening'!$BT$2:$CD$43,MATCH($A29,'4. Risk Screening'!$BB$2:$BB$43,0),3)&amp;CHAR(10)&amp;$I29))),""))</x:f>
      </x:c>
      <x:c r="R29" t="str">
        <x:f>IF($A29="","",IFERROR(IF(INDEX('4. Risk Screening'!$BT$2:$CD$43,MATCH($A29,'4. Risk Screening'!$BB$2:$BB$43,0),4)="","",IF($I29="",INDEX('4. Risk Screening'!$BT$2:$CD$43,MATCH($A29,'4. Risk Screening'!$BB$2:$BB$43,0),4),IF(ISNUMBER(SEARCH(INDEX('4. Risk Screening'!$BT$2:$CD$43,MATCH($A29,'4. Risk Screening'!$BB$2:$BB$43,0),4),$I29)),"",INDEX('4. Risk Screening'!$BT$2:$CD$43,MATCH($A29,'4. Risk Screening'!$BB$2:$BB$43,0),4)&amp;CHAR(10)&amp;$I29))),""))</x:f>
      </x:c>
      <x:c r="S29" t="str">
        <x:f>IF($A29="","",IFERROR(IF(INDEX('4. Risk Screening'!$BT$2:$CD$43,MATCH($A29,'4. Risk Screening'!$BB$2:$BB$43,0),5)="","",IF($I29="",INDEX('4. Risk Screening'!$BT$2:$CD$43,MATCH($A29,'4. Risk Screening'!$BB$2:$BB$43,0),5),IF(ISNUMBER(SEARCH(INDEX('4. Risk Screening'!$BT$2:$CD$43,MATCH($A29,'4. Risk Screening'!$BB$2:$BB$43,0),5),$I29)),"",INDEX('4. Risk Screening'!$BT$2:$CD$43,MATCH($A29,'4. Risk Screening'!$BB$2:$BB$43,0),5)&amp;CHAR(10)&amp;$I29))),""))</x:f>
      </x:c>
      <x:c r="T29" t="str">
        <x:f>IF($A29="","",IFERROR(IF(INDEX('4. Risk Screening'!$BT$2:$CD$43,MATCH($A29,'4. Risk Screening'!$BB$2:$BB$43,0),6)="","",IF($I29="",INDEX('4. Risk Screening'!$BT$2:$CD$43,MATCH($A29,'4. Risk Screening'!$BB$2:$BB$43,0),6),IF(ISNUMBER(SEARCH(INDEX('4. Risk Screening'!$BT$2:$CD$43,MATCH($A29,'4. Risk Screening'!$BB$2:$BB$43,0),6),$I29)),"",INDEX('4. Risk Screening'!$BT$2:$CD$43,MATCH($A29,'4. Risk Screening'!$BB$2:$BB$43,0),6)&amp;CHAR(10)&amp;$I29))),""))</x:f>
      </x:c>
      <x:c r="U29" t="str">
        <x:f>IF($A29="","",IFERROR(IF(INDEX('4. Risk Screening'!$BT$2:$CD$43,MATCH($A29,'4. Risk Screening'!$BB$2:$BB$43,0),7)="","",IF($I29="",INDEX('4. Risk Screening'!$BT$2:$CD$43,MATCH($A29,'4. Risk Screening'!$BB$2:$BB$43,0),7),IF(ISNUMBER(SEARCH(INDEX('4. Risk Screening'!$BT$2:$CD$43,MATCH($A29,'4. Risk Screening'!$BB$2:$BB$43,0),7),$I29)),"",INDEX('4. Risk Screening'!$BT$2:$CD$43,MATCH($A29,'4. Risk Screening'!$BB$2:$BB$43,0),7)&amp;CHAR(10)&amp;$I29))),""))</x:f>
      </x:c>
      <x:c r="V29" t="str">
        <x:f>IF($A29="","",IFERROR(IF(INDEX('4. Risk Screening'!$BT$2:$CD$43,MATCH($A29,'4. Risk Screening'!$BB$2:$BB$43,0),8)="","",IF($I29="",INDEX('4. Risk Screening'!$BT$2:$CD$43,MATCH($A29,'4. Risk Screening'!$BB$2:$BB$43,0),8),IF(ISNUMBER(SEARCH(INDEX('4. Risk Screening'!$BT$2:$CD$43,MATCH($A29,'4. Risk Screening'!$BB$2:$BB$43,0),8),$I29)),"",INDEX('4. Risk Screening'!$BT$2:$CD$43,MATCH($A29,'4. Risk Screening'!$BB$2:$BB$43,0),8)&amp;CHAR(10)&amp;$I29))),""))</x:f>
      </x:c>
      <x:c r="W29" t="str">
        <x:f>IF($A29="","",IFERROR(IF(INDEX('4. Risk Screening'!$BT$2:$CD$43,MATCH($A29,'4. Risk Screening'!$BB$2:$BB$43,0),9)="","",IF($I29="",INDEX('4. Risk Screening'!$BT$2:$CD$43,MATCH($A29,'4. Risk Screening'!$BB$2:$BB$43,0),9),IF(ISNUMBER(SEARCH(INDEX('4. Risk Screening'!$BT$2:$CD$43,MATCH($A29,'4. Risk Screening'!$BB$2:$BB$43,0),9),$I29)),"",INDEX('4. Risk Screening'!$BT$2:$CD$43,MATCH($A29,'4. Risk Screening'!$BB$2:$BB$43,0),9)&amp;CHAR(10)&amp;$I29))),""))</x:f>
      </x:c>
      <x:c r="X29" t="str">
        <x:f>IF($A29="","",IFERROR(IF(INDEX('4. Risk Screening'!$BT$2:$CD$43,MATCH($A29,'4. Risk Screening'!$BB$2:$BB$43,0),10)="","",IF($I29="",INDEX('4. Risk Screening'!$BT$2:$CD$43,MATCH($A29,'4. Risk Screening'!$BB$2:$BB$43,0),10),IF(ISNUMBER(SEARCH(INDEX('4. Risk Screening'!$BT$2:$CD$43,MATCH($A29,'4. Risk Screening'!$BB$2:$BB$43,0),10),$I29)),"",INDEX('4. Risk Screening'!$BT$2:$CD$43,MATCH($A29,'4. Risk Screening'!$BB$2:$BB$43,0),10)&amp;CHAR(10)&amp;$I29))),""))</x:f>
      </x:c>
      <x:c r="Y29" t="str">
        <x:f>IF($A29="","",IFERROR(IF(INDEX('4. Risk Screening'!$BT$2:$CD$43,MATCH($A29,'4. Risk Screening'!$BB$2:$BB$43,0),11)="","",IF($I29="",INDEX('4. Risk Screening'!$BT$2:$CD$43,MATCH($A29,'4. Risk Screening'!$BB$2:$BB$43,0),11),IF(ISNUMBER(SEARCH(INDEX('4. Risk Screening'!$BT$2:$CD$43,MATCH($A29,'4. Risk Screening'!$BB$2:$BB$43,0),11),$I29)),"",INDEX('4. Risk Screening'!$BT$2:$CD$43,MATCH($A29,'4. Risk Screening'!$BB$2:$BB$43,0),11)&amp;CHAR(10)&amp;$I29))),""))</x:f>
      </x:c>
      <x:c r="Z29" t="str">
        <x:f t="shared" si="3"/>
      </x:c>
      <x:c r="AA29" t="str">
        <x:f t="shared" si="4"/>
      </x:c>
      <x:c r="AB29" t="str">
        <x:f t="shared" si="5"/>
      </x:c>
      <x:c r="AC29" t="str">
        <x:f t="shared" si="6"/>
      </x:c>
      <x:c r="AD29" t="str">
        <x:f t="shared" si="7"/>
      </x:c>
      <x:c r="AE29" t="str">
        <x:f t="shared" si="8"/>
      </x:c>
      <x:c r="AF29" t="str">
        <x:f t="shared" si="9"/>
      </x:c>
      <x:c r="AG29" t="str">
        <x:f t="shared" si="10"/>
      </x:c>
      <x:c r="AH29" t="str">
        <x:f t="shared" si="11"/>
      </x:c>
      <x:c r="AI29" t="str">
        <x:f t="shared" si="12"/>
      </x:c>
      <x:c r="AJ29" t="str">
        <x:f t="shared" si="13"/>
      </x:c>
      <x:c r="AK29" t="s">
        <x:v>654</x:v>
      </x:c>
      <x:c r="AL29" t="s">
        <x:v>1114</x:v>
      </x:c>
      <x:c r="AM29" t="s">
        <x:v>1115</x:v>
      </x:c>
      <x:c r="AP29" t="s">
        <x:v>1109</x:v>
      </x:c>
      <x:c r="AR29" t="s">
        <x:v>1116</x:v>
      </x:c>
    </x:row>
    <x:row r="30" ht="27.950000762939453" customHeight="1">
      <x:c r="A30" s="1" t="str">
        <x:f>IFERROR(INDEX('4. Risk Screening'!$B$5:$B$60,MATCH(ROWS($A$6:A30),'4. Risk Screening'!$AY$5:$AY$60,0)),"")</x:f>
      </x:c>
      <x:c r="B30" s="1" t="str">
        <x:f>IF($A30="","",IFERROR(INDEX('4. Risk Screening'!$C$5:$C$60,MATCH($A30,'4. Risk Screening'!$B$5:$B$60,0)),""))</x:f>
      </x:c>
      <x:c r="C30" s="231"/>
      <x:c r="D30" s="231"/>
      <x:c r="E30" s="2" t="str">
        <x:f t="shared" si="0"/>
      </x:c>
      <x:c r="F30" s="2" t="str">
        <x:f t="shared" si="1"/>
      </x:c>
      <x:c r="G30" s="232"/>
      <x:c r="H30" s="232"/>
      <x:c r="I30" s="233"/>
      <x:c r="J30" s="234"/>
      <x:c r="K30" s="235"/>
      <x:c r="L30" s="235"/>
      <x:c r="M30" s="238"/>
      <x:c r="N30" t="str">
        <x:f t="shared" si="2"/>
      </x:c>
      <x:c r="O30" t="str">
        <x:f>IF($A30="","",IFERROR(IF(INDEX('4. Risk Screening'!$BT$2:$CD$43,MATCH($A30,'4. Risk Screening'!$BB$2:$BB$43,0),1)="","",IF($I30="",INDEX('4. Risk Screening'!$BT$2:$CD$43,MATCH($A30,'4. Risk Screening'!$BB$2:$BB$43,0),1),IF(ISNUMBER(SEARCH(INDEX('4. Risk Screening'!$BT$2:$CD$43,MATCH($A30,'4. Risk Screening'!$BB$2:$BB$43,0),1),$I30)),"",INDEX('4. Risk Screening'!$BT$2:$CD$43,MATCH($A30,'4. Risk Screening'!$BB$2:$BB$43,0),1)&amp;CHAR(10)&amp;$I30))),""))</x:f>
      </x:c>
      <x:c r="P30" t="str">
        <x:f>IF($A30="","",IFERROR(IF(INDEX('4. Risk Screening'!$BT$2:$CD$43,MATCH($A30,'4. Risk Screening'!$BB$2:$BB$43,0),2)="","",IF($I30="",INDEX('4. Risk Screening'!$BT$2:$CD$43,MATCH($A30,'4. Risk Screening'!$BB$2:$BB$43,0),2),IF(ISNUMBER(SEARCH(INDEX('4. Risk Screening'!$BT$2:$CD$43,MATCH($A30,'4. Risk Screening'!$BB$2:$BB$43,0),2),$I30)),"",INDEX('4. Risk Screening'!$BT$2:$CD$43,MATCH($A30,'4. Risk Screening'!$BB$2:$BB$43,0),2)&amp;CHAR(10)&amp;$I30))),""))</x:f>
      </x:c>
      <x:c r="Q30" t="str">
        <x:f>IF($A30="","",IFERROR(IF(INDEX('4. Risk Screening'!$BT$2:$CD$43,MATCH($A30,'4. Risk Screening'!$BB$2:$BB$43,0),3)="","",IF($I30="",INDEX('4. Risk Screening'!$BT$2:$CD$43,MATCH($A30,'4. Risk Screening'!$BB$2:$BB$43,0),3),IF(ISNUMBER(SEARCH(INDEX('4. Risk Screening'!$BT$2:$CD$43,MATCH($A30,'4. Risk Screening'!$BB$2:$BB$43,0),3),$I30)),"",INDEX('4. Risk Screening'!$BT$2:$CD$43,MATCH($A30,'4. Risk Screening'!$BB$2:$BB$43,0),3)&amp;CHAR(10)&amp;$I30))),""))</x:f>
      </x:c>
      <x:c r="R30" t="str">
        <x:f>IF($A30="","",IFERROR(IF(INDEX('4. Risk Screening'!$BT$2:$CD$43,MATCH($A30,'4. Risk Screening'!$BB$2:$BB$43,0),4)="","",IF($I30="",INDEX('4. Risk Screening'!$BT$2:$CD$43,MATCH($A30,'4. Risk Screening'!$BB$2:$BB$43,0),4),IF(ISNUMBER(SEARCH(INDEX('4. Risk Screening'!$BT$2:$CD$43,MATCH($A30,'4. Risk Screening'!$BB$2:$BB$43,0),4),$I30)),"",INDEX('4. Risk Screening'!$BT$2:$CD$43,MATCH($A30,'4. Risk Screening'!$BB$2:$BB$43,0),4)&amp;CHAR(10)&amp;$I30))),""))</x:f>
      </x:c>
      <x:c r="S30" t="str">
        <x:f>IF($A30="","",IFERROR(IF(INDEX('4. Risk Screening'!$BT$2:$CD$43,MATCH($A30,'4. Risk Screening'!$BB$2:$BB$43,0),5)="","",IF($I30="",INDEX('4. Risk Screening'!$BT$2:$CD$43,MATCH($A30,'4. Risk Screening'!$BB$2:$BB$43,0),5),IF(ISNUMBER(SEARCH(INDEX('4. Risk Screening'!$BT$2:$CD$43,MATCH($A30,'4. Risk Screening'!$BB$2:$BB$43,0),5),$I30)),"",INDEX('4. Risk Screening'!$BT$2:$CD$43,MATCH($A30,'4. Risk Screening'!$BB$2:$BB$43,0),5)&amp;CHAR(10)&amp;$I30))),""))</x:f>
      </x:c>
      <x:c r="T30" t="str">
        <x:f>IF($A30="","",IFERROR(IF(INDEX('4. Risk Screening'!$BT$2:$CD$43,MATCH($A30,'4. Risk Screening'!$BB$2:$BB$43,0),6)="","",IF($I30="",INDEX('4. Risk Screening'!$BT$2:$CD$43,MATCH($A30,'4. Risk Screening'!$BB$2:$BB$43,0),6),IF(ISNUMBER(SEARCH(INDEX('4. Risk Screening'!$BT$2:$CD$43,MATCH($A30,'4. Risk Screening'!$BB$2:$BB$43,0),6),$I30)),"",INDEX('4. Risk Screening'!$BT$2:$CD$43,MATCH($A30,'4. Risk Screening'!$BB$2:$BB$43,0),6)&amp;CHAR(10)&amp;$I30))),""))</x:f>
      </x:c>
      <x:c r="U30" t="str">
        <x:f>IF($A30="","",IFERROR(IF(INDEX('4. Risk Screening'!$BT$2:$CD$43,MATCH($A30,'4. Risk Screening'!$BB$2:$BB$43,0),7)="","",IF($I30="",INDEX('4. Risk Screening'!$BT$2:$CD$43,MATCH($A30,'4. Risk Screening'!$BB$2:$BB$43,0),7),IF(ISNUMBER(SEARCH(INDEX('4. Risk Screening'!$BT$2:$CD$43,MATCH($A30,'4. Risk Screening'!$BB$2:$BB$43,0),7),$I30)),"",INDEX('4. Risk Screening'!$BT$2:$CD$43,MATCH($A30,'4. Risk Screening'!$BB$2:$BB$43,0),7)&amp;CHAR(10)&amp;$I30))),""))</x:f>
      </x:c>
      <x:c r="V30" t="str">
        <x:f>IF($A30="","",IFERROR(IF(INDEX('4. Risk Screening'!$BT$2:$CD$43,MATCH($A30,'4. Risk Screening'!$BB$2:$BB$43,0),8)="","",IF($I30="",INDEX('4. Risk Screening'!$BT$2:$CD$43,MATCH($A30,'4. Risk Screening'!$BB$2:$BB$43,0),8),IF(ISNUMBER(SEARCH(INDEX('4. Risk Screening'!$BT$2:$CD$43,MATCH($A30,'4. Risk Screening'!$BB$2:$BB$43,0),8),$I30)),"",INDEX('4. Risk Screening'!$BT$2:$CD$43,MATCH($A30,'4. Risk Screening'!$BB$2:$BB$43,0),8)&amp;CHAR(10)&amp;$I30))),""))</x:f>
      </x:c>
      <x:c r="W30" t="str">
        <x:f>IF($A30="","",IFERROR(IF(INDEX('4. Risk Screening'!$BT$2:$CD$43,MATCH($A30,'4. Risk Screening'!$BB$2:$BB$43,0),9)="","",IF($I30="",INDEX('4. Risk Screening'!$BT$2:$CD$43,MATCH($A30,'4. Risk Screening'!$BB$2:$BB$43,0),9),IF(ISNUMBER(SEARCH(INDEX('4. Risk Screening'!$BT$2:$CD$43,MATCH($A30,'4. Risk Screening'!$BB$2:$BB$43,0),9),$I30)),"",INDEX('4. Risk Screening'!$BT$2:$CD$43,MATCH($A30,'4. Risk Screening'!$BB$2:$BB$43,0),9)&amp;CHAR(10)&amp;$I30))),""))</x:f>
      </x:c>
      <x:c r="X30" t="str">
        <x:f>IF($A30="","",IFERROR(IF(INDEX('4. Risk Screening'!$BT$2:$CD$43,MATCH($A30,'4. Risk Screening'!$BB$2:$BB$43,0),10)="","",IF($I30="",INDEX('4. Risk Screening'!$BT$2:$CD$43,MATCH($A30,'4. Risk Screening'!$BB$2:$BB$43,0),10),IF(ISNUMBER(SEARCH(INDEX('4. Risk Screening'!$BT$2:$CD$43,MATCH($A30,'4. Risk Screening'!$BB$2:$BB$43,0),10),$I30)),"",INDEX('4. Risk Screening'!$BT$2:$CD$43,MATCH($A30,'4. Risk Screening'!$BB$2:$BB$43,0),10)&amp;CHAR(10)&amp;$I30))),""))</x:f>
      </x:c>
      <x:c r="Y30" t="str">
        <x:f>IF($A30="","",IFERROR(IF(INDEX('4. Risk Screening'!$BT$2:$CD$43,MATCH($A30,'4. Risk Screening'!$BB$2:$BB$43,0),11)="","",IF($I30="",INDEX('4. Risk Screening'!$BT$2:$CD$43,MATCH($A30,'4. Risk Screening'!$BB$2:$BB$43,0),11),IF(ISNUMBER(SEARCH(INDEX('4. Risk Screening'!$BT$2:$CD$43,MATCH($A30,'4. Risk Screening'!$BB$2:$BB$43,0),11),$I30)),"",INDEX('4. Risk Screening'!$BT$2:$CD$43,MATCH($A30,'4. Risk Screening'!$BB$2:$BB$43,0),11)&amp;CHAR(10)&amp;$I30))),""))</x:f>
      </x:c>
      <x:c r="Z30" t="str">
        <x:f t="shared" si="3"/>
      </x:c>
      <x:c r="AA30" t="str">
        <x:f t="shared" si="4"/>
      </x:c>
      <x:c r="AB30" t="str">
        <x:f t="shared" si="5"/>
      </x:c>
      <x:c r="AC30" t="str">
        <x:f t="shared" si="6"/>
      </x:c>
      <x:c r="AD30" t="str">
        <x:f t="shared" si="7"/>
      </x:c>
      <x:c r="AE30" t="str">
        <x:f t="shared" si="8"/>
      </x:c>
      <x:c r="AF30" t="str">
        <x:f t="shared" si="9"/>
      </x:c>
      <x:c r="AG30" t="str">
        <x:f t="shared" si="10"/>
      </x:c>
      <x:c r="AH30" t="str">
        <x:f t="shared" si="11"/>
      </x:c>
      <x:c r="AI30" t="str">
        <x:f t="shared" si="12"/>
      </x:c>
      <x:c r="AJ30" t="str">
        <x:f t="shared" si="13"/>
      </x:c>
      <x:c r="AK30" t="s">
        <x:v>673</x:v>
      </x:c>
      <x:c r="AL30" t="s">
        <x:v>1117</x:v>
      </x:c>
      <x:c r="AM30" t="s">
        <x:v>1118</x:v>
      </x:c>
      <x:c r="AP30" t="s">
        <x:v>1119</x:v>
      </x:c>
      <x:c r="AR30" t="s">
        <x:v>1120</x:v>
      </x:c>
      <x:c r="AS30" t="s">
        <x:v>1121</x:v>
      </x:c>
    </x:row>
    <x:row r="31" ht="27.950000762939453" customHeight="1">
      <x:c r="A31" s="1" t="str">
        <x:f>IFERROR(INDEX('4. Risk Screening'!$B$5:$B$60,MATCH(ROWS($A$6:A31),'4. Risk Screening'!$AY$5:$AY$60,0)),"")</x:f>
      </x:c>
      <x:c r="B31" s="1" t="str">
        <x:f>IF($A31="","",IFERROR(INDEX('4. Risk Screening'!$C$5:$C$60,MATCH($A31,'4. Risk Screening'!$B$5:$B$60,0)),""))</x:f>
      </x:c>
      <x:c r="C31" s="231"/>
      <x:c r="D31" s="231"/>
      <x:c r="E31" s="2" t="str">
        <x:f t="shared" si="0"/>
      </x:c>
      <x:c r="F31" s="2" t="str">
        <x:f t="shared" si="1"/>
      </x:c>
      <x:c r="G31" s="232"/>
      <x:c r="H31" s="232"/>
      <x:c r="I31" s="233"/>
      <x:c r="J31" s="234"/>
      <x:c r="K31" s="235"/>
      <x:c r="L31" s="235"/>
      <x:c r="M31" s="238"/>
      <x:c r="N31" t="str">
        <x:f t="shared" si="2"/>
      </x:c>
      <x:c r="O31" t="str">
        <x:f>IF($A31="","",IFERROR(IF(INDEX('4. Risk Screening'!$BT$2:$CD$43,MATCH($A31,'4. Risk Screening'!$BB$2:$BB$43,0),1)="","",IF($I31="",INDEX('4. Risk Screening'!$BT$2:$CD$43,MATCH($A31,'4. Risk Screening'!$BB$2:$BB$43,0),1),IF(ISNUMBER(SEARCH(INDEX('4. Risk Screening'!$BT$2:$CD$43,MATCH($A31,'4. Risk Screening'!$BB$2:$BB$43,0),1),$I31)),"",INDEX('4. Risk Screening'!$BT$2:$CD$43,MATCH($A31,'4. Risk Screening'!$BB$2:$BB$43,0),1)&amp;CHAR(10)&amp;$I31))),""))</x:f>
      </x:c>
      <x:c r="P31" t="str">
        <x:f>IF($A31="","",IFERROR(IF(INDEX('4. Risk Screening'!$BT$2:$CD$43,MATCH($A31,'4. Risk Screening'!$BB$2:$BB$43,0),2)="","",IF($I31="",INDEX('4. Risk Screening'!$BT$2:$CD$43,MATCH($A31,'4. Risk Screening'!$BB$2:$BB$43,0),2),IF(ISNUMBER(SEARCH(INDEX('4. Risk Screening'!$BT$2:$CD$43,MATCH($A31,'4. Risk Screening'!$BB$2:$BB$43,0),2),$I31)),"",INDEX('4. Risk Screening'!$BT$2:$CD$43,MATCH($A31,'4. Risk Screening'!$BB$2:$BB$43,0),2)&amp;CHAR(10)&amp;$I31))),""))</x:f>
      </x:c>
      <x:c r="Q31" t="str">
        <x:f>IF($A31="","",IFERROR(IF(INDEX('4. Risk Screening'!$BT$2:$CD$43,MATCH($A31,'4. Risk Screening'!$BB$2:$BB$43,0),3)="","",IF($I31="",INDEX('4. Risk Screening'!$BT$2:$CD$43,MATCH($A31,'4. Risk Screening'!$BB$2:$BB$43,0),3),IF(ISNUMBER(SEARCH(INDEX('4. Risk Screening'!$BT$2:$CD$43,MATCH($A31,'4. Risk Screening'!$BB$2:$BB$43,0),3),$I31)),"",INDEX('4. Risk Screening'!$BT$2:$CD$43,MATCH($A31,'4. Risk Screening'!$BB$2:$BB$43,0),3)&amp;CHAR(10)&amp;$I31))),""))</x:f>
      </x:c>
      <x:c r="R31" t="str">
        <x:f>IF($A31="","",IFERROR(IF(INDEX('4. Risk Screening'!$BT$2:$CD$43,MATCH($A31,'4. Risk Screening'!$BB$2:$BB$43,0),4)="","",IF($I31="",INDEX('4. Risk Screening'!$BT$2:$CD$43,MATCH($A31,'4. Risk Screening'!$BB$2:$BB$43,0),4),IF(ISNUMBER(SEARCH(INDEX('4. Risk Screening'!$BT$2:$CD$43,MATCH($A31,'4. Risk Screening'!$BB$2:$BB$43,0),4),$I31)),"",INDEX('4. Risk Screening'!$BT$2:$CD$43,MATCH($A31,'4. Risk Screening'!$BB$2:$BB$43,0),4)&amp;CHAR(10)&amp;$I31))),""))</x:f>
      </x:c>
      <x:c r="S31" t="str">
        <x:f>IF($A31="","",IFERROR(IF(INDEX('4. Risk Screening'!$BT$2:$CD$43,MATCH($A31,'4. Risk Screening'!$BB$2:$BB$43,0),5)="","",IF($I31="",INDEX('4. Risk Screening'!$BT$2:$CD$43,MATCH($A31,'4. Risk Screening'!$BB$2:$BB$43,0),5),IF(ISNUMBER(SEARCH(INDEX('4. Risk Screening'!$BT$2:$CD$43,MATCH($A31,'4. Risk Screening'!$BB$2:$BB$43,0),5),$I31)),"",INDEX('4. Risk Screening'!$BT$2:$CD$43,MATCH($A31,'4. Risk Screening'!$BB$2:$BB$43,0),5)&amp;CHAR(10)&amp;$I31))),""))</x:f>
      </x:c>
      <x:c r="T31" t="str">
        <x:f>IF($A31="","",IFERROR(IF(INDEX('4. Risk Screening'!$BT$2:$CD$43,MATCH($A31,'4. Risk Screening'!$BB$2:$BB$43,0),6)="","",IF($I31="",INDEX('4. Risk Screening'!$BT$2:$CD$43,MATCH($A31,'4. Risk Screening'!$BB$2:$BB$43,0),6),IF(ISNUMBER(SEARCH(INDEX('4. Risk Screening'!$BT$2:$CD$43,MATCH($A31,'4. Risk Screening'!$BB$2:$BB$43,0),6),$I31)),"",INDEX('4. Risk Screening'!$BT$2:$CD$43,MATCH($A31,'4. Risk Screening'!$BB$2:$BB$43,0),6)&amp;CHAR(10)&amp;$I31))),""))</x:f>
      </x:c>
      <x:c r="U31" t="str">
        <x:f>IF($A31="","",IFERROR(IF(INDEX('4. Risk Screening'!$BT$2:$CD$43,MATCH($A31,'4. Risk Screening'!$BB$2:$BB$43,0),7)="","",IF($I31="",INDEX('4. Risk Screening'!$BT$2:$CD$43,MATCH($A31,'4. Risk Screening'!$BB$2:$BB$43,0),7),IF(ISNUMBER(SEARCH(INDEX('4. Risk Screening'!$BT$2:$CD$43,MATCH($A31,'4. Risk Screening'!$BB$2:$BB$43,0),7),$I31)),"",INDEX('4. Risk Screening'!$BT$2:$CD$43,MATCH($A31,'4. Risk Screening'!$BB$2:$BB$43,0),7)&amp;CHAR(10)&amp;$I31))),""))</x:f>
      </x:c>
      <x:c r="V31" t="str">
        <x:f>IF($A31="","",IFERROR(IF(INDEX('4. Risk Screening'!$BT$2:$CD$43,MATCH($A31,'4. Risk Screening'!$BB$2:$BB$43,0),8)="","",IF($I31="",INDEX('4. Risk Screening'!$BT$2:$CD$43,MATCH($A31,'4. Risk Screening'!$BB$2:$BB$43,0),8),IF(ISNUMBER(SEARCH(INDEX('4. Risk Screening'!$BT$2:$CD$43,MATCH($A31,'4. Risk Screening'!$BB$2:$BB$43,0),8),$I31)),"",INDEX('4. Risk Screening'!$BT$2:$CD$43,MATCH($A31,'4. Risk Screening'!$BB$2:$BB$43,0),8)&amp;CHAR(10)&amp;$I31))),""))</x:f>
      </x:c>
      <x:c r="W31" t="str">
        <x:f>IF($A31="","",IFERROR(IF(INDEX('4. Risk Screening'!$BT$2:$CD$43,MATCH($A31,'4. Risk Screening'!$BB$2:$BB$43,0),9)="","",IF($I31="",INDEX('4. Risk Screening'!$BT$2:$CD$43,MATCH($A31,'4. Risk Screening'!$BB$2:$BB$43,0),9),IF(ISNUMBER(SEARCH(INDEX('4. Risk Screening'!$BT$2:$CD$43,MATCH($A31,'4. Risk Screening'!$BB$2:$BB$43,0),9),$I31)),"",INDEX('4. Risk Screening'!$BT$2:$CD$43,MATCH($A31,'4. Risk Screening'!$BB$2:$BB$43,0),9)&amp;CHAR(10)&amp;$I31))),""))</x:f>
      </x:c>
      <x:c r="X31" t="str">
        <x:f>IF($A31="","",IFERROR(IF(INDEX('4. Risk Screening'!$BT$2:$CD$43,MATCH($A31,'4. Risk Screening'!$BB$2:$BB$43,0),10)="","",IF($I31="",INDEX('4. Risk Screening'!$BT$2:$CD$43,MATCH($A31,'4. Risk Screening'!$BB$2:$BB$43,0),10),IF(ISNUMBER(SEARCH(INDEX('4. Risk Screening'!$BT$2:$CD$43,MATCH($A31,'4. Risk Screening'!$BB$2:$BB$43,0),10),$I31)),"",INDEX('4. Risk Screening'!$BT$2:$CD$43,MATCH($A31,'4. Risk Screening'!$BB$2:$BB$43,0),10)&amp;CHAR(10)&amp;$I31))),""))</x:f>
      </x:c>
      <x:c r="Y31" t="str">
        <x:f>IF($A31="","",IFERROR(IF(INDEX('4. Risk Screening'!$BT$2:$CD$43,MATCH($A31,'4. Risk Screening'!$BB$2:$BB$43,0),11)="","",IF($I31="",INDEX('4. Risk Screening'!$BT$2:$CD$43,MATCH($A31,'4. Risk Screening'!$BB$2:$BB$43,0),11),IF(ISNUMBER(SEARCH(INDEX('4. Risk Screening'!$BT$2:$CD$43,MATCH($A31,'4. Risk Screening'!$BB$2:$BB$43,0),11),$I31)),"",INDEX('4. Risk Screening'!$BT$2:$CD$43,MATCH($A31,'4. Risk Screening'!$BB$2:$BB$43,0),11)&amp;CHAR(10)&amp;$I31))),""))</x:f>
      </x:c>
      <x:c r="Z31" t="str">
        <x:f t="shared" si="3"/>
      </x:c>
      <x:c r="AA31" t="str">
        <x:f t="shared" si="4"/>
      </x:c>
      <x:c r="AB31" t="str">
        <x:f t="shared" si="5"/>
      </x:c>
      <x:c r="AC31" t="str">
        <x:f t="shared" si="6"/>
      </x:c>
      <x:c r="AD31" t="str">
        <x:f t="shared" si="7"/>
      </x:c>
      <x:c r="AE31" t="str">
        <x:f t="shared" si="8"/>
      </x:c>
      <x:c r="AF31" t="str">
        <x:f t="shared" si="9"/>
      </x:c>
      <x:c r="AG31" t="str">
        <x:f t="shared" si="10"/>
      </x:c>
      <x:c r="AH31" t="str">
        <x:f t="shared" si="11"/>
      </x:c>
      <x:c r="AI31" t="str">
        <x:f t="shared" si="12"/>
      </x:c>
      <x:c r="AJ31" t="str">
        <x:f t="shared" si="13"/>
      </x:c>
      <x:c r="AK31" t="s">
        <x:v>698</x:v>
      </x:c>
      <x:c r="AL31" t="s">
        <x:v>1122</x:v>
      </x:c>
      <x:c r="AM31" t="s">
        <x:v>1123</x:v>
      </x:c>
      <x:c r="AP31" t="s">
        <x:v>1124</x:v>
      </x:c>
      <x:c r="AR31" t="s">
        <x:v>1125</x:v>
      </x:c>
    </x:row>
    <x:row r="32" ht="27.950000762939453" customHeight="1">
      <x:c r="A32" s="1" t="str">
        <x:f>IFERROR(INDEX('4. Risk Screening'!$B$5:$B$60,MATCH(ROWS($A$6:A32),'4. Risk Screening'!$AY$5:$AY$60,0)),"")</x:f>
      </x:c>
      <x:c r="B32" s="1" t="str">
        <x:f>IF($A32="","",IFERROR(INDEX('4. Risk Screening'!$C$5:$C$60,MATCH($A32,'4. Risk Screening'!$B$5:$B$60,0)),""))</x:f>
      </x:c>
      <x:c r="C32" s="231"/>
      <x:c r="D32" s="231"/>
      <x:c r="E32" s="2" t="str">
        <x:f t="shared" si="0"/>
      </x:c>
      <x:c r="F32" s="2" t="str">
        <x:f t="shared" si="1"/>
      </x:c>
      <x:c r="G32" s="232"/>
      <x:c r="H32" s="232"/>
      <x:c r="I32" s="233"/>
      <x:c r="J32" s="234"/>
      <x:c r="K32" s="235"/>
      <x:c r="L32" s="235"/>
      <x:c r="M32" s="238"/>
      <x:c r="N32" t="str">
        <x:f t="shared" si="2"/>
      </x:c>
      <x:c r="O32" t="str">
        <x:f>IF($A32="","",IFERROR(IF(INDEX('4. Risk Screening'!$BT$2:$CD$43,MATCH($A32,'4. Risk Screening'!$BB$2:$BB$43,0),1)="","",IF($I32="",INDEX('4. Risk Screening'!$BT$2:$CD$43,MATCH($A32,'4. Risk Screening'!$BB$2:$BB$43,0),1),IF(ISNUMBER(SEARCH(INDEX('4. Risk Screening'!$BT$2:$CD$43,MATCH($A32,'4. Risk Screening'!$BB$2:$BB$43,0),1),$I32)),"",INDEX('4. Risk Screening'!$BT$2:$CD$43,MATCH($A32,'4. Risk Screening'!$BB$2:$BB$43,0),1)&amp;CHAR(10)&amp;$I32))),""))</x:f>
      </x:c>
      <x:c r="P32" t="str">
        <x:f>IF($A32="","",IFERROR(IF(INDEX('4. Risk Screening'!$BT$2:$CD$43,MATCH($A32,'4. Risk Screening'!$BB$2:$BB$43,0),2)="","",IF($I32="",INDEX('4. Risk Screening'!$BT$2:$CD$43,MATCH($A32,'4. Risk Screening'!$BB$2:$BB$43,0),2),IF(ISNUMBER(SEARCH(INDEX('4. Risk Screening'!$BT$2:$CD$43,MATCH($A32,'4. Risk Screening'!$BB$2:$BB$43,0),2),$I32)),"",INDEX('4. Risk Screening'!$BT$2:$CD$43,MATCH($A32,'4. Risk Screening'!$BB$2:$BB$43,0),2)&amp;CHAR(10)&amp;$I32))),""))</x:f>
      </x:c>
      <x:c r="Q32" t="str">
        <x:f>IF($A32="","",IFERROR(IF(INDEX('4. Risk Screening'!$BT$2:$CD$43,MATCH($A32,'4. Risk Screening'!$BB$2:$BB$43,0),3)="","",IF($I32="",INDEX('4. Risk Screening'!$BT$2:$CD$43,MATCH($A32,'4. Risk Screening'!$BB$2:$BB$43,0),3),IF(ISNUMBER(SEARCH(INDEX('4. Risk Screening'!$BT$2:$CD$43,MATCH($A32,'4. Risk Screening'!$BB$2:$BB$43,0),3),$I32)),"",INDEX('4. Risk Screening'!$BT$2:$CD$43,MATCH($A32,'4. Risk Screening'!$BB$2:$BB$43,0),3)&amp;CHAR(10)&amp;$I32))),""))</x:f>
      </x:c>
      <x:c r="R32" t="str">
        <x:f>IF($A32="","",IFERROR(IF(INDEX('4. Risk Screening'!$BT$2:$CD$43,MATCH($A32,'4. Risk Screening'!$BB$2:$BB$43,0),4)="","",IF($I32="",INDEX('4. Risk Screening'!$BT$2:$CD$43,MATCH($A32,'4. Risk Screening'!$BB$2:$BB$43,0),4),IF(ISNUMBER(SEARCH(INDEX('4. Risk Screening'!$BT$2:$CD$43,MATCH($A32,'4. Risk Screening'!$BB$2:$BB$43,0),4),$I32)),"",INDEX('4. Risk Screening'!$BT$2:$CD$43,MATCH($A32,'4. Risk Screening'!$BB$2:$BB$43,0),4)&amp;CHAR(10)&amp;$I32))),""))</x:f>
      </x:c>
      <x:c r="S32" t="str">
        <x:f>IF($A32="","",IFERROR(IF(INDEX('4. Risk Screening'!$BT$2:$CD$43,MATCH($A32,'4. Risk Screening'!$BB$2:$BB$43,0),5)="","",IF($I32="",INDEX('4. Risk Screening'!$BT$2:$CD$43,MATCH($A32,'4. Risk Screening'!$BB$2:$BB$43,0),5),IF(ISNUMBER(SEARCH(INDEX('4. Risk Screening'!$BT$2:$CD$43,MATCH($A32,'4. Risk Screening'!$BB$2:$BB$43,0),5),$I32)),"",INDEX('4. Risk Screening'!$BT$2:$CD$43,MATCH($A32,'4. Risk Screening'!$BB$2:$BB$43,0),5)&amp;CHAR(10)&amp;$I32))),""))</x:f>
      </x:c>
      <x:c r="T32" t="str">
        <x:f>IF($A32="","",IFERROR(IF(INDEX('4. Risk Screening'!$BT$2:$CD$43,MATCH($A32,'4. Risk Screening'!$BB$2:$BB$43,0),6)="","",IF($I32="",INDEX('4. Risk Screening'!$BT$2:$CD$43,MATCH($A32,'4. Risk Screening'!$BB$2:$BB$43,0),6),IF(ISNUMBER(SEARCH(INDEX('4. Risk Screening'!$BT$2:$CD$43,MATCH($A32,'4. Risk Screening'!$BB$2:$BB$43,0),6),$I32)),"",INDEX('4. Risk Screening'!$BT$2:$CD$43,MATCH($A32,'4. Risk Screening'!$BB$2:$BB$43,0),6)&amp;CHAR(10)&amp;$I32))),""))</x:f>
      </x:c>
      <x:c r="U32" t="str">
        <x:f>IF($A32="","",IFERROR(IF(INDEX('4. Risk Screening'!$BT$2:$CD$43,MATCH($A32,'4. Risk Screening'!$BB$2:$BB$43,0),7)="","",IF($I32="",INDEX('4. Risk Screening'!$BT$2:$CD$43,MATCH($A32,'4. Risk Screening'!$BB$2:$BB$43,0),7),IF(ISNUMBER(SEARCH(INDEX('4. Risk Screening'!$BT$2:$CD$43,MATCH($A32,'4. Risk Screening'!$BB$2:$BB$43,0),7),$I32)),"",INDEX('4. Risk Screening'!$BT$2:$CD$43,MATCH($A32,'4. Risk Screening'!$BB$2:$BB$43,0),7)&amp;CHAR(10)&amp;$I32))),""))</x:f>
      </x:c>
      <x:c r="V32" t="str">
        <x:f>IF($A32="","",IFERROR(IF(INDEX('4. Risk Screening'!$BT$2:$CD$43,MATCH($A32,'4. Risk Screening'!$BB$2:$BB$43,0),8)="","",IF($I32="",INDEX('4. Risk Screening'!$BT$2:$CD$43,MATCH($A32,'4. Risk Screening'!$BB$2:$BB$43,0),8),IF(ISNUMBER(SEARCH(INDEX('4. Risk Screening'!$BT$2:$CD$43,MATCH($A32,'4. Risk Screening'!$BB$2:$BB$43,0),8),$I32)),"",INDEX('4. Risk Screening'!$BT$2:$CD$43,MATCH($A32,'4. Risk Screening'!$BB$2:$BB$43,0),8)&amp;CHAR(10)&amp;$I32))),""))</x:f>
      </x:c>
      <x:c r="W32" t="str">
        <x:f>IF($A32="","",IFERROR(IF(INDEX('4. Risk Screening'!$BT$2:$CD$43,MATCH($A32,'4. Risk Screening'!$BB$2:$BB$43,0),9)="","",IF($I32="",INDEX('4. Risk Screening'!$BT$2:$CD$43,MATCH($A32,'4. Risk Screening'!$BB$2:$BB$43,0),9),IF(ISNUMBER(SEARCH(INDEX('4. Risk Screening'!$BT$2:$CD$43,MATCH($A32,'4. Risk Screening'!$BB$2:$BB$43,0),9),$I32)),"",INDEX('4. Risk Screening'!$BT$2:$CD$43,MATCH($A32,'4. Risk Screening'!$BB$2:$BB$43,0),9)&amp;CHAR(10)&amp;$I32))),""))</x:f>
      </x:c>
      <x:c r="X32" t="str">
        <x:f>IF($A32="","",IFERROR(IF(INDEX('4. Risk Screening'!$BT$2:$CD$43,MATCH($A32,'4. Risk Screening'!$BB$2:$BB$43,0),10)="","",IF($I32="",INDEX('4. Risk Screening'!$BT$2:$CD$43,MATCH($A32,'4. Risk Screening'!$BB$2:$BB$43,0),10),IF(ISNUMBER(SEARCH(INDEX('4. Risk Screening'!$BT$2:$CD$43,MATCH($A32,'4. Risk Screening'!$BB$2:$BB$43,0),10),$I32)),"",INDEX('4. Risk Screening'!$BT$2:$CD$43,MATCH($A32,'4. Risk Screening'!$BB$2:$BB$43,0),10)&amp;CHAR(10)&amp;$I32))),""))</x:f>
      </x:c>
      <x:c r="Y32" t="str">
        <x:f>IF($A32="","",IFERROR(IF(INDEX('4. Risk Screening'!$BT$2:$CD$43,MATCH($A32,'4. Risk Screening'!$BB$2:$BB$43,0),11)="","",IF($I32="",INDEX('4. Risk Screening'!$BT$2:$CD$43,MATCH($A32,'4. Risk Screening'!$BB$2:$BB$43,0),11),IF(ISNUMBER(SEARCH(INDEX('4. Risk Screening'!$BT$2:$CD$43,MATCH($A32,'4. Risk Screening'!$BB$2:$BB$43,0),11),$I32)),"",INDEX('4. Risk Screening'!$BT$2:$CD$43,MATCH($A32,'4. Risk Screening'!$BB$2:$BB$43,0),11)&amp;CHAR(10)&amp;$I32))),""))</x:f>
      </x:c>
      <x:c r="Z32" t="str">
        <x:f t="shared" si="3"/>
      </x:c>
      <x:c r="AA32" t="str">
        <x:f t="shared" si="4"/>
      </x:c>
      <x:c r="AB32" t="str">
        <x:f t="shared" si="5"/>
      </x:c>
      <x:c r="AC32" t="str">
        <x:f t="shared" si="6"/>
      </x:c>
      <x:c r="AD32" t="str">
        <x:f t="shared" si="7"/>
      </x:c>
      <x:c r="AE32" t="str">
        <x:f t="shared" si="8"/>
      </x:c>
      <x:c r="AF32" t="str">
        <x:f t="shared" si="9"/>
      </x:c>
      <x:c r="AG32" t="str">
        <x:f t="shared" si="10"/>
      </x:c>
      <x:c r="AH32" t="str">
        <x:f t="shared" si="11"/>
      </x:c>
      <x:c r="AI32" t="str">
        <x:f t="shared" si="12"/>
      </x:c>
      <x:c r="AJ32" t="str">
        <x:f t="shared" si="13"/>
      </x:c>
      <x:c r="AK32" t="s">
        <x:v>719</x:v>
      </x:c>
      <x:c r="AL32" t="s">
        <x:v>1126</x:v>
      </x:c>
      <x:c r="AM32" t="s">
        <x:v>1127</x:v>
      </x:c>
      <x:c r="AP32" t="s">
        <x:v>1109</x:v>
      </x:c>
      <x:c r="AR32" t="s">
        <x:v>1128</x:v>
      </x:c>
    </x:row>
    <x:row r="33" ht="27.950000762939453" customHeight="1">
      <x:c r="A33" s="1" t="str">
        <x:f>IFERROR(INDEX('4. Risk Screening'!$B$5:$B$60,MATCH(ROWS($A$6:A33),'4. Risk Screening'!$AY$5:$AY$60,0)),"")</x:f>
      </x:c>
      <x:c r="B33" s="1" t="str">
        <x:f>IF($A33="","",IFERROR(INDEX('4. Risk Screening'!$C$5:$C$60,MATCH($A33,'4. Risk Screening'!$B$5:$B$60,0)),""))</x:f>
      </x:c>
      <x:c r="C33" s="231"/>
      <x:c r="D33" s="231"/>
      <x:c r="E33" s="2" t="str">
        <x:f t="shared" si="0"/>
      </x:c>
      <x:c r="F33" s="2" t="str">
        <x:f t="shared" si="1"/>
      </x:c>
      <x:c r="G33" s="232"/>
      <x:c r="H33" s="232"/>
      <x:c r="I33" s="233"/>
      <x:c r="J33" s="234"/>
      <x:c r="K33" s="235"/>
      <x:c r="L33" s="235"/>
      <x:c r="M33" s="238"/>
      <x:c r="N33" t="str">
        <x:f t="shared" si="2"/>
      </x:c>
      <x:c r="O33" t="str">
        <x:f>IF($A33="","",IFERROR(IF(INDEX('4. Risk Screening'!$BT$2:$CD$43,MATCH($A33,'4. Risk Screening'!$BB$2:$BB$43,0),1)="","",IF($I33="",INDEX('4. Risk Screening'!$BT$2:$CD$43,MATCH($A33,'4. Risk Screening'!$BB$2:$BB$43,0),1),IF(ISNUMBER(SEARCH(INDEX('4. Risk Screening'!$BT$2:$CD$43,MATCH($A33,'4. Risk Screening'!$BB$2:$BB$43,0),1),$I33)),"",INDEX('4. Risk Screening'!$BT$2:$CD$43,MATCH($A33,'4. Risk Screening'!$BB$2:$BB$43,0),1)&amp;CHAR(10)&amp;$I33))),""))</x:f>
      </x:c>
      <x:c r="P33" t="str">
        <x:f>IF($A33="","",IFERROR(IF(INDEX('4. Risk Screening'!$BT$2:$CD$43,MATCH($A33,'4. Risk Screening'!$BB$2:$BB$43,0),2)="","",IF($I33="",INDEX('4. Risk Screening'!$BT$2:$CD$43,MATCH($A33,'4. Risk Screening'!$BB$2:$BB$43,0),2),IF(ISNUMBER(SEARCH(INDEX('4. Risk Screening'!$BT$2:$CD$43,MATCH($A33,'4. Risk Screening'!$BB$2:$BB$43,0),2),$I33)),"",INDEX('4. Risk Screening'!$BT$2:$CD$43,MATCH($A33,'4. Risk Screening'!$BB$2:$BB$43,0),2)&amp;CHAR(10)&amp;$I33))),""))</x:f>
      </x:c>
      <x:c r="Q33" t="str">
        <x:f>IF($A33="","",IFERROR(IF(INDEX('4. Risk Screening'!$BT$2:$CD$43,MATCH($A33,'4. Risk Screening'!$BB$2:$BB$43,0),3)="","",IF($I33="",INDEX('4. Risk Screening'!$BT$2:$CD$43,MATCH($A33,'4. Risk Screening'!$BB$2:$BB$43,0),3),IF(ISNUMBER(SEARCH(INDEX('4. Risk Screening'!$BT$2:$CD$43,MATCH($A33,'4. Risk Screening'!$BB$2:$BB$43,0),3),$I33)),"",INDEX('4. Risk Screening'!$BT$2:$CD$43,MATCH($A33,'4. Risk Screening'!$BB$2:$BB$43,0),3)&amp;CHAR(10)&amp;$I33))),""))</x:f>
      </x:c>
      <x:c r="R33" t="str">
        <x:f>IF($A33="","",IFERROR(IF(INDEX('4. Risk Screening'!$BT$2:$CD$43,MATCH($A33,'4. Risk Screening'!$BB$2:$BB$43,0),4)="","",IF($I33="",INDEX('4. Risk Screening'!$BT$2:$CD$43,MATCH($A33,'4. Risk Screening'!$BB$2:$BB$43,0),4),IF(ISNUMBER(SEARCH(INDEX('4. Risk Screening'!$BT$2:$CD$43,MATCH($A33,'4. Risk Screening'!$BB$2:$BB$43,0),4),$I33)),"",INDEX('4. Risk Screening'!$BT$2:$CD$43,MATCH($A33,'4. Risk Screening'!$BB$2:$BB$43,0),4)&amp;CHAR(10)&amp;$I33))),""))</x:f>
      </x:c>
      <x:c r="S33" t="str">
        <x:f>IF($A33="","",IFERROR(IF(INDEX('4. Risk Screening'!$BT$2:$CD$43,MATCH($A33,'4. Risk Screening'!$BB$2:$BB$43,0),5)="","",IF($I33="",INDEX('4. Risk Screening'!$BT$2:$CD$43,MATCH($A33,'4. Risk Screening'!$BB$2:$BB$43,0),5),IF(ISNUMBER(SEARCH(INDEX('4. Risk Screening'!$BT$2:$CD$43,MATCH($A33,'4. Risk Screening'!$BB$2:$BB$43,0),5),$I33)),"",INDEX('4. Risk Screening'!$BT$2:$CD$43,MATCH($A33,'4. Risk Screening'!$BB$2:$BB$43,0),5)&amp;CHAR(10)&amp;$I33))),""))</x:f>
      </x:c>
      <x:c r="T33" t="str">
        <x:f>IF($A33="","",IFERROR(IF(INDEX('4. Risk Screening'!$BT$2:$CD$43,MATCH($A33,'4. Risk Screening'!$BB$2:$BB$43,0),6)="","",IF($I33="",INDEX('4. Risk Screening'!$BT$2:$CD$43,MATCH($A33,'4. Risk Screening'!$BB$2:$BB$43,0),6),IF(ISNUMBER(SEARCH(INDEX('4. Risk Screening'!$BT$2:$CD$43,MATCH($A33,'4. Risk Screening'!$BB$2:$BB$43,0),6),$I33)),"",INDEX('4. Risk Screening'!$BT$2:$CD$43,MATCH($A33,'4. Risk Screening'!$BB$2:$BB$43,0),6)&amp;CHAR(10)&amp;$I33))),""))</x:f>
      </x:c>
      <x:c r="U33" t="str">
        <x:f>IF($A33="","",IFERROR(IF(INDEX('4. Risk Screening'!$BT$2:$CD$43,MATCH($A33,'4. Risk Screening'!$BB$2:$BB$43,0),7)="","",IF($I33="",INDEX('4. Risk Screening'!$BT$2:$CD$43,MATCH($A33,'4. Risk Screening'!$BB$2:$BB$43,0),7),IF(ISNUMBER(SEARCH(INDEX('4. Risk Screening'!$BT$2:$CD$43,MATCH($A33,'4. Risk Screening'!$BB$2:$BB$43,0),7),$I33)),"",INDEX('4. Risk Screening'!$BT$2:$CD$43,MATCH($A33,'4. Risk Screening'!$BB$2:$BB$43,0),7)&amp;CHAR(10)&amp;$I33))),""))</x:f>
      </x:c>
      <x:c r="V33" t="str">
        <x:f>IF($A33="","",IFERROR(IF(INDEX('4. Risk Screening'!$BT$2:$CD$43,MATCH($A33,'4. Risk Screening'!$BB$2:$BB$43,0),8)="","",IF($I33="",INDEX('4. Risk Screening'!$BT$2:$CD$43,MATCH($A33,'4. Risk Screening'!$BB$2:$BB$43,0),8),IF(ISNUMBER(SEARCH(INDEX('4. Risk Screening'!$BT$2:$CD$43,MATCH($A33,'4. Risk Screening'!$BB$2:$BB$43,0),8),$I33)),"",INDEX('4. Risk Screening'!$BT$2:$CD$43,MATCH($A33,'4. Risk Screening'!$BB$2:$BB$43,0),8)&amp;CHAR(10)&amp;$I33))),""))</x:f>
      </x:c>
      <x:c r="W33" t="str">
        <x:f>IF($A33="","",IFERROR(IF(INDEX('4. Risk Screening'!$BT$2:$CD$43,MATCH($A33,'4. Risk Screening'!$BB$2:$BB$43,0),9)="","",IF($I33="",INDEX('4. Risk Screening'!$BT$2:$CD$43,MATCH($A33,'4. Risk Screening'!$BB$2:$BB$43,0),9),IF(ISNUMBER(SEARCH(INDEX('4. Risk Screening'!$BT$2:$CD$43,MATCH($A33,'4. Risk Screening'!$BB$2:$BB$43,0),9),$I33)),"",INDEX('4. Risk Screening'!$BT$2:$CD$43,MATCH($A33,'4. Risk Screening'!$BB$2:$BB$43,0),9)&amp;CHAR(10)&amp;$I33))),""))</x:f>
      </x:c>
      <x:c r="X33" t="str">
        <x:f>IF($A33="","",IFERROR(IF(INDEX('4. Risk Screening'!$BT$2:$CD$43,MATCH($A33,'4. Risk Screening'!$BB$2:$BB$43,0),10)="","",IF($I33="",INDEX('4. Risk Screening'!$BT$2:$CD$43,MATCH($A33,'4. Risk Screening'!$BB$2:$BB$43,0),10),IF(ISNUMBER(SEARCH(INDEX('4. Risk Screening'!$BT$2:$CD$43,MATCH($A33,'4. Risk Screening'!$BB$2:$BB$43,0),10),$I33)),"",INDEX('4. Risk Screening'!$BT$2:$CD$43,MATCH($A33,'4. Risk Screening'!$BB$2:$BB$43,0),10)&amp;CHAR(10)&amp;$I33))),""))</x:f>
      </x:c>
      <x:c r="Y33" t="str">
        <x:f>IF($A33="","",IFERROR(IF(INDEX('4. Risk Screening'!$BT$2:$CD$43,MATCH($A33,'4. Risk Screening'!$BB$2:$BB$43,0),11)="","",IF($I33="",INDEX('4. Risk Screening'!$BT$2:$CD$43,MATCH($A33,'4. Risk Screening'!$BB$2:$BB$43,0),11),IF(ISNUMBER(SEARCH(INDEX('4. Risk Screening'!$BT$2:$CD$43,MATCH($A33,'4. Risk Screening'!$BB$2:$BB$43,0),11),$I33)),"",INDEX('4. Risk Screening'!$BT$2:$CD$43,MATCH($A33,'4. Risk Screening'!$BB$2:$BB$43,0),11)&amp;CHAR(10)&amp;$I33))),""))</x:f>
      </x:c>
      <x:c r="Z33" t="str">
        <x:f t="shared" si="3"/>
      </x:c>
      <x:c r="AA33" t="str">
        <x:f t="shared" si="4"/>
      </x:c>
      <x:c r="AB33" t="str">
        <x:f t="shared" si="5"/>
      </x:c>
      <x:c r="AC33" t="str">
        <x:f t="shared" si="6"/>
      </x:c>
      <x:c r="AD33" t="str">
        <x:f t="shared" si="7"/>
      </x:c>
      <x:c r="AE33" t="str">
        <x:f t="shared" si="8"/>
      </x:c>
      <x:c r="AF33" t="str">
        <x:f t="shared" si="9"/>
      </x:c>
      <x:c r="AG33" t="str">
        <x:f t="shared" si="10"/>
      </x:c>
      <x:c r="AH33" t="str">
        <x:f t="shared" si="11"/>
      </x:c>
      <x:c r="AI33" t="str">
        <x:f t="shared" si="12"/>
      </x:c>
      <x:c r="AJ33" t="str">
        <x:f t="shared" si="13"/>
      </x:c>
      <x:c r="AK33" t="s">
        <x:v>740</x:v>
      </x:c>
      <x:c r="AL33" t="s">
        <x:v>1129</x:v>
      </x:c>
      <x:c r="AM33" t="s">
        <x:v>1130</x:v>
      </x:c>
      <x:c r="AP33" t="s">
        <x:v>1131</x:v>
      </x:c>
      <x:c r="AR33" t="s">
        <x:v>1132</x:v>
      </x:c>
    </x:row>
    <x:row r="34" ht="27.950000762939453" customHeight="1">
      <x:c r="A34" s="1" t="str">
        <x:f>IFERROR(INDEX('4. Risk Screening'!$B$5:$B$60,MATCH(ROWS($A$6:A34),'4. Risk Screening'!$AY$5:$AY$60,0)),"")</x:f>
      </x:c>
      <x:c r="B34" s="1" t="str">
        <x:f>IF($A34="","",IFERROR(INDEX('4. Risk Screening'!$C$5:$C$60,MATCH($A34,'4. Risk Screening'!$B$5:$B$60,0)),""))</x:f>
      </x:c>
      <x:c r="C34" s="231"/>
      <x:c r="D34" s="231"/>
      <x:c r="E34" s="2" t="str">
        <x:f t="shared" si="0"/>
      </x:c>
      <x:c r="F34" s="2" t="str">
        <x:f t="shared" si="1"/>
      </x:c>
      <x:c r="G34" s="232"/>
      <x:c r="H34" s="232"/>
      <x:c r="I34" s="233"/>
      <x:c r="J34" s="234"/>
      <x:c r="K34" s="235"/>
      <x:c r="L34" s="235"/>
      <x:c r="M34" s="238"/>
      <x:c r="N34" t="str">
        <x:f t="shared" si="2"/>
      </x:c>
      <x:c r="O34" t="str">
        <x:f>IF($A34="","",IFERROR(IF(INDEX('4. Risk Screening'!$BT$2:$CD$43,MATCH($A34,'4. Risk Screening'!$BB$2:$BB$43,0),1)="","",IF($I34="",INDEX('4. Risk Screening'!$BT$2:$CD$43,MATCH($A34,'4. Risk Screening'!$BB$2:$BB$43,0),1),IF(ISNUMBER(SEARCH(INDEX('4. Risk Screening'!$BT$2:$CD$43,MATCH($A34,'4. Risk Screening'!$BB$2:$BB$43,0),1),$I34)),"",INDEX('4. Risk Screening'!$BT$2:$CD$43,MATCH($A34,'4. Risk Screening'!$BB$2:$BB$43,0),1)&amp;CHAR(10)&amp;$I34))),""))</x:f>
      </x:c>
      <x:c r="P34" t="str">
        <x:f>IF($A34="","",IFERROR(IF(INDEX('4. Risk Screening'!$BT$2:$CD$43,MATCH($A34,'4. Risk Screening'!$BB$2:$BB$43,0),2)="","",IF($I34="",INDEX('4. Risk Screening'!$BT$2:$CD$43,MATCH($A34,'4. Risk Screening'!$BB$2:$BB$43,0),2),IF(ISNUMBER(SEARCH(INDEX('4. Risk Screening'!$BT$2:$CD$43,MATCH($A34,'4. Risk Screening'!$BB$2:$BB$43,0),2),$I34)),"",INDEX('4. Risk Screening'!$BT$2:$CD$43,MATCH($A34,'4. Risk Screening'!$BB$2:$BB$43,0),2)&amp;CHAR(10)&amp;$I34))),""))</x:f>
      </x:c>
      <x:c r="Q34" t="str">
        <x:f>IF($A34="","",IFERROR(IF(INDEX('4. Risk Screening'!$BT$2:$CD$43,MATCH($A34,'4. Risk Screening'!$BB$2:$BB$43,0),3)="","",IF($I34="",INDEX('4. Risk Screening'!$BT$2:$CD$43,MATCH($A34,'4. Risk Screening'!$BB$2:$BB$43,0),3),IF(ISNUMBER(SEARCH(INDEX('4. Risk Screening'!$BT$2:$CD$43,MATCH($A34,'4. Risk Screening'!$BB$2:$BB$43,0),3),$I34)),"",INDEX('4. Risk Screening'!$BT$2:$CD$43,MATCH($A34,'4. Risk Screening'!$BB$2:$BB$43,0),3)&amp;CHAR(10)&amp;$I34))),""))</x:f>
      </x:c>
      <x:c r="R34" t="str">
        <x:f>IF($A34="","",IFERROR(IF(INDEX('4. Risk Screening'!$BT$2:$CD$43,MATCH($A34,'4. Risk Screening'!$BB$2:$BB$43,0),4)="","",IF($I34="",INDEX('4. Risk Screening'!$BT$2:$CD$43,MATCH($A34,'4. Risk Screening'!$BB$2:$BB$43,0),4),IF(ISNUMBER(SEARCH(INDEX('4. Risk Screening'!$BT$2:$CD$43,MATCH($A34,'4. Risk Screening'!$BB$2:$BB$43,0),4),$I34)),"",INDEX('4. Risk Screening'!$BT$2:$CD$43,MATCH($A34,'4. Risk Screening'!$BB$2:$BB$43,0),4)&amp;CHAR(10)&amp;$I34))),""))</x:f>
      </x:c>
      <x:c r="S34" t="str">
        <x:f>IF($A34="","",IFERROR(IF(INDEX('4. Risk Screening'!$BT$2:$CD$43,MATCH($A34,'4. Risk Screening'!$BB$2:$BB$43,0),5)="","",IF($I34="",INDEX('4. Risk Screening'!$BT$2:$CD$43,MATCH($A34,'4. Risk Screening'!$BB$2:$BB$43,0),5),IF(ISNUMBER(SEARCH(INDEX('4. Risk Screening'!$BT$2:$CD$43,MATCH($A34,'4. Risk Screening'!$BB$2:$BB$43,0),5),$I34)),"",INDEX('4. Risk Screening'!$BT$2:$CD$43,MATCH($A34,'4. Risk Screening'!$BB$2:$BB$43,0),5)&amp;CHAR(10)&amp;$I34))),""))</x:f>
      </x:c>
      <x:c r="T34" t="str">
        <x:f>IF($A34="","",IFERROR(IF(INDEX('4. Risk Screening'!$BT$2:$CD$43,MATCH($A34,'4. Risk Screening'!$BB$2:$BB$43,0),6)="","",IF($I34="",INDEX('4. Risk Screening'!$BT$2:$CD$43,MATCH($A34,'4. Risk Screening'!$BB$2:$BB$43,0),6),IF(ISNUMBER(SEARCH(INDEX('4. Risk Screening'!$BT$2:$CD$43,MATCH($A34,'4. Risk Screening'!$BB$2:$BB$43,0),6),$I34)),"",INDEX('4. Risk Screening'!$BT$2:$CD$43,MATCH($A34,'4. Risk Screening'!$BB$2:$BB$43,0),6)&amp;CHAR(10)&amp;$I34))),""))</x:f>
      </x:c>
      <x:c r="U34" t="str">
        <x:f>IF($A34="","",IFERROR(IF(INDEX('4. Risk Screening'!$BT$2:$CD$43,MATCH($A34,'4. Risk Screening'!$BB$2:$BB$43,0),7)="","",IF($I34="",INDEX('4. Risk Screening'!$BT$2:$CD$43,MATCH($A34,'4. Risk Screening'!$BB$2:$BB$43,0),7),IF(ISNUMBER(SEARCH(INDEX('4. Risk Screening'!$BT$2:$CD$43,MATCH($A34,'4. Risk Screening'!$BB$2:$BB$43,0),7),$I34)),"",INDEX('4. Risk Screening'!$BT$2:$CD$43,MATCH($A34,'4. Risk Screening'!$BB$2:$BB$43,0),7)&amp;CHAR(10)&amp;$I34))),""))</x:f>
      </x:c>
      <x:c r="V34" t="str">
        <x:f>IF($A34="","",IFERROR(IF(INDEX('4. Risk Screening'!$BT$2:$CD$43,MATCH($A34,'4. Risk Screening'!$BB$2:$BB$43,0),8)="","",IF($I34="",INDEX('4. Risk Screening'!$BT$2:$CD$43,MATCH($A34,'4. Risk Screening'!$BB$2:$BB$43,0),8),IF(ISNUMBER(SEARCH(INDEX('4. Risk Screening'!$BT$2:$CD$43,MATCH($A34,'4. Risk Screening'!$BB$2:$BB$43,0),8),$I34)),"",INDEX('4. Risk Screening'!$BT$2:$CD$43,MATCH($A34,'4. Risk Screening'!$BB$2:$BB$43,0),8)&amp;CHAR(10)&amp;$I34))),""))</x:f>
      </x:c>
      <x:c r="W34" t="str">
        <x:f>IF($A34="","",IFERROR(IF(INDEX('4. Risk Screening'!$BT$2:$CD$43,MATCH($A34,'4. Risk Screening'!$BB$2:$BB$43,0),9)="","",IF($I34="",INDEX('4. Risk Screening'!$BT$2:$CD$43,MATCH($A34,'4. Risk Screening'!$BB$2:$BB$43,0),9),IF(ISNUMBER(SEARCH(INDEX('4. Risk Screening'!$BT$2:$CD$43,MATCH($A34,'4. Risk Screening'!$BB$2:$BB$43,0),9),$I34)),"",INDEX('4. Risk Screening'!$BT$2:$CD$43,MATCH($A34,'4. Risk Screening'!$BB$2:$BB$43,0),9)&amp;CHAR(10)&amp;$I34))),""))</x:f>
      </x:c>
      <x:c r="X34" t="str">
        <x:f>IF($A34="","",IFERROR(IF(INDEX('4. Risk Screening'!$BT$2:$CD$43,MATCH($A34,'4. Risk Screening'!$BB$2:$BB$43,0),10)="","",IF($I34="",INDEX('4. Risk Screening'!$BT$2:$CD$43,MATCH($A34,'4. Risk Screening'!$BB$2:$BB$43,0),10),IF(ISNUMBER(SEARCH(INDEX('4. Risk Screening'!$BT$2:$CD$43,MATCH($A34,'4. Risk Screening'!$BB$2:$BB$43,0),10),$I34)),"",INDEX('4. Risk Screening'!$BT$2:$CD$43,MATCH($A34,'4. Risk Screening'!$BB$2:$BB$43,0),10)&amp;CHAR(10)&amp;$I34))),""))</x:f>
      </x:c>
      <x:c r="Y34" t="str">
        <x:f>IF($A34="","",IFERROR(IF(INDEX('4. Risk Screening'!$BT$2:$CD$43,MATCH($A34,'4. Risk Screening'!$BB$2:$BB$43,0),11)="","",IF($I34="",INDEX('4. Risk Screening'!$BT$2:$CD$43,MATCH($A34,'4. Risk Screening'!$BB$2:$BB$43,0),11),IF(ISNUMBER(SEARCH(INDEX('4. Risk Screening'!$BT$2:$CD$43,MATCH($A34,'4. Risk Screening'!$BB$2:$BB$43,0),11),$I34)),"",INDEX('4. Risk Screening'!$BT$2:$CD$43,MATCH($A34,'4. Risk Screening'!$BB$2:$BB$43,0),11)&amp;CHAR(10)&amp;$I34))),""))</x:f>
      </x:c>
      <x:c r="Z34" t="str">
        <x:f t="shared" si="3"/>
      </x:c>
      <x:c r="AA34" t="str">
        <x:f t="shared" si="4"/>
      </x:c>
      <x:c r="AB34" t="str">
        <x:f t="shared" si="5"/>
      </x:c>
      <x:c r="AC34" t="str">
        <x:f t="shared" si="6"/>
      </x:c>
      <x:c r="AD34" t="str">
        <x:f t="shared" si="7"/>
      </x:c>
      <x:c r="AE34" t="str">
        <x:f t="shared" si="8"/>
      </x:c>
      <x:c r="AF34" t="str">
        <x:f t="shared" si="9"/>
      </x:c>
      <x:c r="AG34" t="str">
        <x:f t="shared" si="10"/>
      </x:c>
      <x:c r="AH34" t="str">
        <x:f t="shared" si="11"/>
      </x:c>
      <x:c r="AI34" t="str">
        <x:f t="shared" si="12"/>
      </x:c>
      <x:c r="AJ34" t="str">
        <x:f t="shared" si="13"/>
      </x:c>
      <x:c r="AK34" t="s">
        <x:v>761</x:v>
      </x:c>
      <x:c r="AL34" t="s">
        <x:v>1133</x:v>
      </x:c>
      <x:c r="AP34" t="s">
        <x:v>1119</x:v>
      </x:c>
      <x:c r="AR34" t="s">
        <x:v>1134</x:v>
      </x:c>
    </x:row>
    <x:row r="35" ht="27.950000762939453" customHeight="1">
      <x:c r="A35" s="1" t="str">
        <x:f>IFERROR(INDEX('4. Risk Screening'!$B$5:$B$60,MATCH(ROWS($A$6:A35),'4. Risk Screening'!$AY$5:$AY$60,0)),"")</x:f>
      </x:c>
      <x:c r="B35" s="1" t="str">
        <x:f>IF($A35="","",IFERROR(INDEX('4. Risk Screening'!$C$5:$C$60,MATCH($A35,'4. Risk Screening'!$B$5:$B$60,0)),""))</x:f>
      </x:c>
      <x:c r="C35" s="231"/>
      <x:c r="D35" s="231"/>
      <x:c r="E35" s="2" t="str">
        <x:f t="shared" si="0"/>
      </x:c>
      <x:c r="F35" s="2" t="str">
        <x:f t="shared" si="1"/>
      </x:c>
      <x:c r="G35" s="232"/>
      <x:c r="H35" s="232"/>
      <x:c r="I35" s="233"/>
      <x:c r="J35" s="234"/>
      <x:c r="K35" s="235"/>
      <x:c r="L35" s="235"/>
      <x:c r="M35" s="238"/>
      <x:c r="N35" t="str">
        <x:f t="shared" si="2"/>
      </x:c>
      <x:c r="O35" t="str">
        <x:f>IF($A35="","",IFERROR(IF(INDEX('4. Risk Screening'!$BT$2:$CD$43,MATCH($A35,'4. Risk Screening'!$BB$2:$BB$43,0),1)="","",IF($I35="",INDEX('4. Risk Screening'!$BT$2:$CD$43,MATCH($A35,'4. Risk Screening'!$BB$2:$BB$43,0),1),IF(ISNUMBER(SEARCH(INDEX('4. Risk Screening'!$BT$2:$CD$43,MATCH($A35,'4. Risk Screening'!$BB$2:$BB$43,0),1),$I35)),"",INDEX('4. Risk Screening'!$BT$2:$CD$43,MATCH($A35,'4. Risk Screening'!$BB$2:$BB$43,0),1)&amp;CHAR(10)&amp;$I35))),""))</x:f>
      </x:c>
      <x:c r="P35" t="str">
        <x:f>IF($A35="","",IFERROR(IF(INDEX('4. Risk Screening'!$BT$2:$CD$43,MATCH($A35,'4. Risk Screening'!$BB$2:$BB$43,0),2)="","",IF($I35="",INDEX('4. Risk Screening'!$BT$2:$CD$43,MATCH($A35,'4. Risk Screening'!$BB$2:$BB$43,0),2),IF(ISNUMBER(SEARCH(INDEX('4. Risk Screening'!$BT$2:$CD$43,MATCH($A35,'4. Risk Screening'!$BB$2:$BB$43,0),2),$I35)),"",INDEX('4. Risk Screening'!$BT$2:$CD$43,MATCH($A35,'4. Risk Screening'!$BB$2:$BB$43,0),2)&amp;CHAR(10)&amp;$I35))),""))</x:f>
      </x:c>
      <x:c r="Q35" t="str">
        <x:f>IF($A35="","",IFERROR(IF(INDEX('4. Risk Screening'!$BT$2:$CD$43,MATCH($A35,'4. Risk Screening'!$BB$2:$BB$43,0),3)="","",IF($I35="",INDEX('4. Risk Screening'!$BT$2:$CD$43,MATCH($A35,'4. Risk Screening'!$BB$2:$BB$43,0),3),IF(ISNUMBER(SEARCH(INDEX('4. Risk Screening'!$BT$2:$CD$43,MATCH($A35,'4. Risk Screening'!$BB$2:$BB$43,0),3),$I35)),"",INDEX('4. Risk Screening'!$BT$2:$CD$43,MATCH($A35,'4. Risk Screening'!$BB$2:$BB$43,0),3)&amp;CHAR(10)&amp;$I35))),""))</x:f>
      </x:c>
      <x:c r="R35" t="str">
        <x:f>IF($A35="","",IFERROR(IF(INDEX('4. Risk Screening'!$BT$2:$CD$43,MATCH($A35,'4. Risk Screening'!$BB$2:$BB$43,0),4)="","",IF($I35="",INDEX('4. Risk Screening'!$BT$2:$CD$43,MATCH($A35,'4. Risk Screening'!$BB$2:$BB$43,0),4),IF(ISNUMBER(SEARCH(INDEX('4. Risk Screening'!$BT$2:$CD$43,MATCH($A35,'4. Risk Screening'!$BB$2:$BB$43,0),4),$I35)),"",INDEX('4. Risk Screening'!$BT$2:$CD$43,MATCH($A35,'4. Risk Screening'!$BB$2:$BB$43,0),4)&amp;CHAR(10)&amp;$I35))),""))</x:f>
      </x:c>
      <x:c r="S35" t="str">
        <x:f>IF($A35="","",IFERROR(IF(INDEX('4. Risk Screening'!$BT$2:$CD$43,MATCH($A35,'4. Risk Screening'!$BB$2:$BB$43,0),5)="","",IF($I35="",INDEX('4. Risk Screening'!$BT$2:$CD$43,MATCH($A35,'4. Risk Screening'!$BB$2:$BB$43,0),5),IF(ISNUMBER(SEARCH(INDEX('4. Risk Screening'!$BT$2:$CD$43,MATCH($A35,'4. Risk Screening'!$BB$2:$BB$43,0),5),$I35)),"",INDEX('4. Risk Screening'!$BT$2:$CD$43,MATCH($A35,'4. Risk Screening'!$BB$2:$BB$43,0),5)&amp;CHAR(10)&amp;$I35))),""))</x:f>
      </x:c>
      <x:c r="T35" t="str">
        <x:f>IF($A35="","",IFERROR(IF(INDEX('4. Risk Screening'!$BT$2:$CD$43,MATCH($A35,'4. Risk Screening'!$BB$2:$BB$43,0),6)="","",IF($I35="",INDEX('4. Risk Screening'!$BT$2:$CD$43,MATCH($A35,'4. Risk Screening'!$BB$2:$BB$43,0),6),IF(ISNUMBER(SEARCH(INDEX('4. Risk Screening'!$BT$2:$CD$43,MATCH($A35,'4. Risk Screening'!$BB$2:$BB$43,0),6),$I35)),"",INDEX('4. Risk Screening'!$BT$2:$CD$43,MATCH($A35,'4. Risk Screening'!$BB$2:$BB$43,0),6)&amp;CHAR(10)&amp;$I35))),""))</x:f>
      </x:c>
      <x:c r="U35" t="str">
        <x:f>IF($A35="","",IFERROR(IF(INDEX('4. Risk Screening'!$BT$2:$CD$43,MATCH($A35,'4. Risk Screening'!$BB$2:$BB$43,0),7)="","",IF($I35="",INDEX('4. Risk Screening'!$BT$2:$CD$43,MATCH($A35,'4. Risk Screening'!$BB$2:$BB$43,0),7),IF(ISNUMBER(SEARCH(INDEX('4. Risk Screening'!$BT$2:$CD$43,MATCH($A35,'4. Risk Screening'!$BB$2:$BB$43,0),7),$I35)),"",INDEX('4. Risk Screening'!$BT$2:$CD$43,MATCH($A35,'4. Risk Screening'!$BB$2:$BB$43,0),7)&amp;CHAR(10)&amp;$I35))),""))</x:f>
      </x:c>
      <x:c r="V35" t="str">
        <x:f>IF($A35="","",IFERROR(IF(INDEX('4. Risk Screening'!$BT$2:$CD$43,MATCH($A35,'4. Risk Screening'!$BB$2:$BB$43,0),8)="","",IF($I35="",INDEX('4. Risk Screening'!$BT$2:$CD$43,MATCH($A35,'4. Risk Screening'!$BB$2:$BB$43,0),8),IF(ISNUMBER(SEARCH(INDEX('4. Risk Screening'!$BT$2:$CD$43,MATCH($A35,'4. Risk Screening'!$BB$2:$BB$43,0),8),$I35)),"",INDEX('4. Risk Screening'!$BT$2:$CD$43,MATCH($A35,'4. Risk Screening'!$BB$2:$BB$43,0),8)&amp;CHAR(10)&amp;$I35))),""))</x:f>
      </x:c>
      <x:c r="W35" t="str">
        <x:f>IF($A35="","",IFERROR(IF(INDEX('4. Risk Screening'!$BT$2:$CD$43,MATCH($A35,'4. Risk Screening'!$BB$2:$BB$43,0),9)="","",IF($I35="",INDEX('4. Risk Screening'!$BT$2:$CD$43,MATCH($A35,'4. Risk Screening'!$BB$2:$BB$43,0),9),IF(ISNUMBER(SEARCH(INDEX('4. Risk Screening'!$BT$2:$CD$43,MATCH($A35,'4. Risk Screening'!$BB$2:$BB$43,0),9),$I35)),"",INDEX('4. Risk Screening'!$BT$2:$CD$43,MATCH($A35,'4. Risk Screening'!$BB$2:$BB$43,0),9)&amp;CHAR(10)&amp;$I35))),""))</x:f>
      </x:c>
      <x:c r="X35" t="str">
        <x:f>IF($A35="","",IFERROR(IF(INDEX('4. Risk Screening'!$BT$2:$CD$43,MATCH($A35,'4. Risk Screening'!$BB$2:$BB$43,0),10)="","",IF($I35="",INDEX('4. Risk Screening'!$BT$2:$CD$43,MATCH($A35,'4. Risk Screening'!$BB$2:$BB$43,0),10),IF(ISNUMBER(SEARCH(INDEX('4. Risk Screening'!$BT$2:$CD$43,MATCH($A35,'4. Risk Screening'!$BB$2:$BB$43,0),10),$I35)),"",INDEX('4. Risk Screening'!$BT$2:$CD$43,MATCH($A35,'4. Risk Screening'!$BB$2:$BB$43,0),10)&amp;CHAR(10)&amp;$I35))),""))</x:f>
      </x:c>
      <x:c r="Y35" t="str">
        <x:f>IF($A35="","",IFERROR(IF(INDEX('4. Risk Screening'!$BT$2:$CD$43,MATCH($A35,'4. Risk Screening'!$BB$2:$BB$43,0),11)="","",IF($I35="",INDEX('4. Risk Screening'!$BT$2:$CD$43,MATCH($A35,'4. Risk Screening'!$BB$2:$BB$43,0),11),IF(ISNUMBER(SEARCH(INDEX('4. Risk Screening'!$BT$2:$CD$43,MATCH($A35,'4. Risk Screening'!$BB$2:$BB$43,0),11),$I35)),"",INDEX('4. Risk Screening'!$BT$2:$CD$43,MATCH($A35,'4. Risk Screening'!$BB$2:$BB$43,0),11)&amp;CHAR(10)&amp;$I35))),""))</x:f>
      </x:c>
      <x:c r="Z35" t="str">
        <x:f t="shared" si="3"/>
      </x:c>
      <x:c r="AA35" t="str">
        <x:f t="shared" si="4"/>
      </x:c>
      <x:c r="AB35" t="str">
        <x:f t="shared" si="5"/>
      </x:c>
      <x:c r="AC35" t="str">
        <x:f t="shared" si="6"/>
      </x:c>
      <x:c r="AD35" t="str">
        <x:f t="shared" si="7"/>
      </x:c>
      <x:c r="AE35" t="str">
        <x:f t="shared" si="8"/>
      </x:c>
      <x:c r="AF35" t="str">
        <x:f t="shared" si="9"/>
      </x:c>
      <x:c r="AG35" t="str">
        <x:f t="shared" si="10"/>
      </x:c>
      <x:c r="AH35" t="str">
        <x:f t="shared" si="11"/>
      </x:c>
      <x:c r="AI35" t="str">
        <x:f t="shared" si="12"/>
      </x:c>
      <x:c r="AJ35" t="str">
        <x:f t="shared" si="13"/>
      </x:c>
      <x:c r="AK35" t="s">
        <x:v>781</x:v>
      </x:c>
      <x:c r="AL35" t="s">
        <x:v>1135</x:v>
      </x:c>
      <x:c r="AM35" t="s">
        <x:v>1136</x:v>
      </x:c>
      <x:c r="AP35" t="s">
        <x:v>1048</x:v>
      </x:c>
      <x:c r="AR35" t="s">
        <x:v>1137</x:v>
      </x:c>
    </x:row>
    <x:row r="36" ht="27.950000762939453" customHeight="1">
      <x:c r="A36" s="1" t="str">
        <x:f>IFERROR(INDEX('4. Risk Screening'!$B$5:$B$60,MATCH(ROWS($A$6:A36),'4. Risk Screening'!$AY$5:$AY$60,0)),"")</x:f>
      </x:c>
      <x:c r="B36" s="1" t="str">
        <x:f>IF($A36="","",IFERROR(INDEX('4. Risk Screening'!$C$5:$C$60,MATCH($A36,'4. Risk Screening'!$B$5:$B$60,0)),""))</x:f>
      </x:c>
      <x:c r="C36" s="231"/>
      <x:c r="D36" s="231"/>
      <x:c r="E36" s="2" t="str">
        <x:f t="shared" si="0"/>
      </x:c>
      <x:c r="F36" s="2" t="str">
        <x:f t="shared" si="1"/>
      </x:c>
      <x:c r="G36" s="232"/>
      <x:c r="H36" s="232"/>
      <x:c r="I36" s="233"/>
      <x:c r="J36" s="234"/>
      <x:c r="K36" s="235"/>
      <x:c r="L36" s="235"/>
      <x:c r="M36" s="238"/>
      <x:c r="N36" t="str">
        <x:f t="shared" si="2"/>
      </x:c>
      <x:c r="O36" t="str">
        <x:f>IF($A36="","",IFERROR(IF(INDEX('4. Risk Screening'!$BT$2:$CD$43,MATCH($A36,'4. Risk Screening'!$BB$2:$BB$43,0),1)="","",IF($I36="",INDEX('4. Risk Screening'!$BT$2:$CD$43,MATCH($A36,'4. Risk Screening'!$BB$2:$BB$43,0),1),IF(ISNUMBER(SEARCH(INDEX('4. Risk Screening'!$BT$2:$CD$43,MATCH($A36,'4. Risk Screening'!$BB$2:$BB$43,0),1),$I36)),"",INDEX('4. Risk Screening'!$BT$2:$CD$43,MATCH($A36,'4. Risk Screening'!$BB$2:$BB$43,0),1)&amp;CHAR(10)&amp;$I36))),""))</x:f>
      </x:c>
      <x:c r="P36" t="str">
        <x:f>IF($A36="","",IFERROR(IF(INDEX('4. Risk Screening'!$BT$2:$CD$43,MATCH($A36,'4. Risk Screening'!$BB$2:$BB$43,0),2)="","",IF($I36="",INDEX('4. Risk Screening'!$BT$2:$CD$43,MATCH($A36,'4. Risk Screening'!$BB$2:$BB$43,0),2),IF(ISNUMBER(SEARCH(INDEX('4. Risk Screening'!$BT$2:$CD$43,MATCH($A36,'4. Risk Screening'!$BB$2:$BB$43,0),2),$I36)),"",INDEX('4. Risk Screening'!$BT$2:$CD$43,MATCH($A36,'4. Risk Screening'!$BB$2:$BB$43,0),2)&amp;CHAR(10)&amp;$I36))),""))</x:f>
      </x:c>
      <x:c r="Q36" t="str">
        <x:f>IF($A36="","",IFERROR(IF(INDEX('4. Risk Screening'!$BT$2:$CD$43,MATCH($A36,'4. Risk Screening'!$BB$2:$BB$43,0),3)="","",IF($I36="",INDEX('4. Risk Screening'!$BT$2:$CD$43,MATCH($A36,'4. Risk Screening'!$BB$2:$BB$43,0),3),IF(ISNUMBER(SEARCH(INDEX('4. Risk Screening'!$BT$2:$CD$43,MATCH($A36,'4. Risk Screening'!$BB$2:$BB$43,0),3),$I36)),"",INDEX('4. Risk Screening'!$BT$2:$CD$43,MATCH($A36,'4. Risk Screening'!$BB$2:$BB$43,0),3)&amp;CHAR(10)&amp;$I36))),""))</x:f>
      </x:c>
      <x:c r="R36" t="str">
        <x:f>IF($A36="","",IFERROR(IF(INDEX('4. Risk Screening'!$BT$2:$CD$43,MATCH($A36,'4. Risk Screening'!$BB$2:$BB$43,0),4)="","",IF($I36="",INDEX('4. Risk Screening'!$BT$2:$CD$43,MATCH($A36,'4. Risk Screening'!$BB$2:$BB$43,0),4),IF(ISNUMBER(SEARCH(INDEX('4. Risk Screening'!$BT$2:$CD$43,MATCH($A36,'4. Risk Screening'!$BB$2:$BB$43,0),4),$I36)),"",INDEX('4. Risk Screening'!$BT$2:$CD$43,MATCH($A36,'4. Risk Screening'!$BB$2:$BB$43,0),4)&amp;CHAR(10)&amp;$I36))),""))</x:f>
      </x:c>
      <x:c r="S36" t="str">
        <x:f>IF($A36="","",IFERROR(IF(INDEX('4. Risk Screening'!$BT$2:$CD$43,MATCH($A36,'4. Risk Screening'!$BB$2:$BB$43,0),5)="","",IF($I36="",INDEX('4. Risk Screening'!$BT$2:$CD$43,MATCH($A36,'4. Risk Screening'!$BB$2:$BB$43,0),5),IF(ISNUMBER(SEARCH(INDEX('4. Risk Screening'!$BT$2:$CD$43,MATCH($A36,'4. Risk Screening'!$BB$2:$BB$43,0),5),$I36)),"",INDEX('4. Risk Screening'!$BT$2:$CD$43,MATCH($A36,'4. Risk Screening'!$BB$2:$BB$43,0),5)&amp;CHAR(10)&amp;$I36))),""))</x:f>
      </x:c>
      <x:c r="T36" t="str">
        <x:f>IF($A36="","",IFERROR(IF(INDEX('4. Risk Screening'!$BT$2:$CD$43,MATCH($A36,'4. Risk Screening'!$BB$2:$BB$43,0),6)="","",IF($I36="",INDEX('4. Risk Screening'!$BT$2:$CD$43,MATCH($A36,'4. Risk Screening'!$BB$2:$BB$43,0),6),IF(ISNUMBER(SEARCH(INDEX('4. Risk Screening'!$BT$2:$CD$43,MATCH($A36,'4. Risk Screening'!$BB$2:$BB$43,0),6),$I36)),"",INDEX('4. Risk Screening'!$BT$2:$CD$43,MATCH($A36,'4. Risk Screening'!$BB$2:$BB$43,0),6)&amp;CHAR(10)&amp;$I36))),""))</x:f>
      </x:c>
      <x:c r="U36" t="str">
        <x:f>IF($A36="","",IFERROR(IF(INDEX('4. Risk Screening'!$BT$2:$CD$43,MATCH($A36,'4. Risk Screening'!$BB$2:$BB$43,0),7)="","",IF($I36="",INDEX('4. Risk Screening'!$BT$2:$CD$43,MATCH($A36,'4. Risk Screening'!$BB$2:$BB$43,0),7),IF(ISNUMBER(SEARCH(INDEX('4. Risk Screening'!$BT$2:$CD$43,MATCH($A36,'4. Risk Screening'!$BB$2:$BB$43,0),7),$I36)),"",INDEX('4. Risk Screening'!$BT$2:$CD$43,MATCH($A36,'4. Risk Screening'!$BB$2:$BB$43,0),7)&amp;CHAR(10)&amp;$I36))),""))</x:f>
      </x:c>
      <x:c r="V36" t="str">
        <x:f>IF($A36="","",IFERROR(IF(INDEX('4. Risk Screening'!$BT$2:$CD$43,MATCH($A36,'4. Risk Screening'!$BB$2:$BB$43,0),8)="","",IF($I36="",INDEX('4. Risk Screening'!$BT$2:$CD$43,MATCH($A36,'4. Risk Screening'!$BB$2:$BB$43,0),8),IF(ISNUMBER(SEARCH(INDEX('4. Risk Screening'!$BT$2:$CD$43,MATCH($A36,'4. Risk Screening'!$BB$2:$BB$43,0),8),$I36)),"",INDEX('4. Risk Screening'!$BT$2:$CD$43,MATCH($A36,'4. Risk Screening'!$BB$2:$BB$43,0),8)&amp;CHAR(10)&amp;$I36))),""))</x:f>
      </x:c>
      <x:c r="W36" t="str">
        <x:f>IF($A36="","",IFERROR(IF(INDEX('4. Risk Screening'!$BT$2:$CD$43,MATCH($A36,'4. Risk Screening'!$BB$2:$BB$43,0),9)="","",IF($I36="",INDEX('4. Risk Screening'!$BT$2:$CD$43,MATCH($A36,'4. Risk Screening'!$BB$2:$BB$43,0),9),IF(ISNUMBER(SEARCH(INDEX('4. Risk Screening'!$BT$2:$CD$43,MATCH($A36,'4. Risk Screening'!$BB$2:$BB$43,0),9),$I36)),"",INDEX('4. Risk Screening'!$BT$2:$CD$43,MATCH($A36,'4. Risk Screening'!$BB$2:$BB$43,0),9)&amp;CHAR(10)&amp;$I36))),""))</x:f>
      </x:c>
      <x:c r="X36" t="str">
        <x:f>IF($A36="","",IFERROR(IF(INDEX('4. Risk Screening'!$BT$2:$CD$43,MATCH($A36,'4. Risk Screening'!$BB$2:$BB$43,0),10)="","",IF($I36="",INDEX('4. Risk Screening'!$BT$2:$CD$43,MATCH($A36,'4. Risk Screening'!$BB$2:$BB$43,0),10),IF(ISNUMBER(SEARCH(INDEX('4. Risk Screening'!$BT$2:$CD$43,MATCH($A36,'4. Risk Screening'!$BB$2:$BB$43,0),10),$I36)),"",INDEX('4. Risk Screening'!$BT$2:$CD$43,MATCH($A36,'4. Risk Screening'!$BB$2:$BB$43,0),10)&amp;CHAR(10)&amp;$I36))),""))</x:f>
      </x:c>
      <x:c r="Y36" t="str">
        <x:f>IF($A36="","",IFERROR(IF(INDEX('4. Risk Screening'!$BT$2:$CD$43,MATCH($A36,'4. Risk Screening'!$BB$2:$BB$43,0),11)="","",IF($I36="",INDEX('4. Risk Screening'!$BT$2:$CD$43,MATCH($A36,'4. Risk Screening'!$BB$2:$BB$43,0),11),IF(ISNUMBER(SEARCH(INDEX('4. Risk Screening'!$BT$2:$CD$43,MATCH($A36,'4. Risk Screening'!$BB$2:$BB$43,0),11),$I36)),"",INDEX('4. Risk Screening'!$BT$2:$CD$43,MATCH($A36,'4. Risk Screening'!$BB$2:$BB$43,0),11)&amp;CHAR(10)&amp;$I36))),""))</x:f>
      </x:c>
      <x:c r="Z36" t="str">
        <x:f t="shared" si="3"/>
      </x:c>
      <x:c r="AA36" t="str">
        <x:f t="shared" si="4"/>
      </x:c>
      <x:c r="AB36" t="str">
        <x:f t="shared" si="5"/>
      </x:c>
      <x:c r="AC36" t="str">
        <x:f t="shared" si="6"/>
      </x:c>
      <x:c r="AD36" t="str">
        <x:f t="shared" si="7"/>
      </x:c>
      <x:c r="AE36" t="str">
        <x:f t="shared" si="8"/>
      </x:c>
      <x:c r="AF36" t="str">
        <x:f t="shared" si="9"/>
      </x:c>
      <x:c r="AG36" t="str">
        <x:f t="shared" si="10"/>
      </x:c>
      <x:c r="AH36" t="str">
        <x:f t="shared" si="11"/>
      </x:c>
      <x:c r="AI36" t="str">
        <x:f t="shared" si="12"/>
      </x:c>
      <x:c r="AJ36" t="str">
        <x:f t="shared" si="13"/>
      </x:c>
      <x:c r="AK36" t="s">
        <x:v>799</x:v>
      </x:c>
      <x:c r="AL36" t="s">
        <x:v>1138</x:v>
      </x:c>
      <x:c r="AP36" t="s">
        <x:v>1139</x:v>
      </x:c>
      <x:c r="AR36" t="s">
        <x:v>1140</x:v>
      </x:c>
    </x:row>
    <x:row r="37" ht="27.950000762939453" customHeight="1">
      <x:c r="A37" s="1" t="str">
        <x:f>IFERROR(INDEX('4. Risk Screening'!$B$5:$B$60,MATCH(ROWS($A$6:A37),'4. Risk Screening'!$AY$5:$AY$60,0)),"")</x:f>
      </x:c>
      <x:c r="B37" s="1" t="str">
        <x:f>IF($A37="","",IFERROR(INDEX('4. Risk Screening'!$C$5:$C$60,MATCH($A37,'4. Risk Screening'!$B$5:$B$60,0)),""))</x:f>
      </x:c>
      <x:c r="C37" s="231"/>
      <x:c r="D37" s="231"/>
      <x:c r="E37" s="2" t="str">
        <x:f t="shared" si="0"/>
      </x:c>
      <x:c r="F37" s="2" t="str">
        <x:f t="shared" si="1"/>
      </x:c>
      <x:c r="G37" s="232"/>
      <x:c r="H37" s="232"/>
      <x:c r="I37" s="233"/>
      <x:c r="J37" s="234"/>
      <x:c r="K37" s="235"/>
      <x:c r="L37" s="235"/>
      <x:c r="M37" s="238"/>
      <x:c r="N37" t="str">
        <x:f t="shared" si="2"/>
      </x:c>
      <x:c r="O37" t="str">
        <x:f>IF($A37="","",IFERROR(IF(INDEX('4. Risk Screening'!$BT$2:$CD$43,MATCH($A37,'4. Risk Screening'!$BB$2:$BB$43,0),1)="","",IF($I37="",INDEX('4. Risk Screening'!$BT$2:$CD$43,MATCH($A37,'4. Risk Screening'!$BB$2:$BB$43,0),1),IF(ISNUMBER(SEARCH(INDEX('4. Risk Screening'!$BT$2:$CD$43,MATCH($A37,'4. Risk Screening'!$BB$2:$BB$43,0),1),$I37)),"",INDEX('4. Risk Screening'!$BT$2:$CD$43,MATCH($A37,'4. Risk Screening'!$BB$2:$BB$43,0),1)&amp;CHAR(10)&amp;$I37))),""))</x:f>
      </x:c>
      <x:c r="P37" t="str">
        <x:f>IF($A37="","",IFERROR(IF(INDEX('4. Risk Screening'!$BT$2:$CD$43,MATCH($A37,'4. Risk Screening'!$BB$2:$BB$43,0),2)="","",IF($I37="",INDEX('4. Risk Screening'!$BT$2:$CD$43,MATCH($A37,'4. Risk Screening'!$BB$2:$BB$43,0),2),IF(ISNUMBER(SEARCH(INDEX('4. Risk Screening'!$BT$2:$CD$43,MATCH($A37,'4. Risk Screening'!$BB$2:$BB$43,0),2),$I37)),"",INDEX('4. Risk Screening'!$BT$2:$CD$43,MATCH($A37,'4. Risk Screening'!$BB$2:$BB$43,0),2)&amp;CHAR(10)&amp;$I37))),""))</x:f>
      </x:c>
      <x:c r="Q37" t="str">
        <x:f>IF($A37="","",IFERROR(IF(INDEX('4. Risk Screening'!$BT$2:$CD$43,MATCH($A37,'4. Risk Screening'!$BB$2:$BB$43,0),3)="","",IF($I37="",INDEX('4. Risk Screening'!$BT$2:$CD$43,MATCH($A37,'4. Risk Screening'!$BB$2:$BB$43,0),3),IF(ISNUMBER(SEARCH(INDEX('4. Risk Screening'!$BT$2:$CD$43,MATCH($A37,'4. Risk Screening'!$BB$2:$BB$43,0),3),$I37)),"",INDEX('4. Risk Screening'!$BT$2:$CD$43,MATCH($A37,'4. Risk Screening'!$BB$2:$BB$43,0),3)&amp;CHAR(10)&amp;$I37))),""))</x:f>
      </x:c>
      <x:c r="R37" t="str">
        <x:f>IF($A37="","",IFERROR(IF(INDEX('4. Risk Screening'!$BT$2:$CD$43,MATCH($A37,'4. Risk Screening'!$BB$2:$BB$43,0),4)="","",IF($I37="",INDEX('4. Risk Screening'!$BT$2:$CD$43,MATCH($A37,'4. Risk Screening'!$BB$2:$BB$43,0),4),IF(ISNUMBER(SEARCH(INDEX('4. Risk Screening'!$BT$2:$CD$43,MATCH($A37,'4. Risk Screening'!$BB$2:$BB$43,0),4),$I37)),"",INDEX('4. Risk Screening'!$BT$2:$CD$43,MATCH($A37,'4. Risk Screening'!$BB$2:$BB$43,0),4)&amp;CHAR(10)&amp;$I37))),""))</x:f>
      </x:c>
      <x:c r="S37" t="str">
        <x:f>IF($A37="","",IFERROR(IF(INDEX('4. Risk Screening'!$BT$2:$CD$43,MATCH($A37,'4. Risk Screening'!$BB$2:$BB$43,0),5)="","",IF($I37="",INDEX('4. Risk Screening'!$BT$2:$CD$43,MATCH($A37,'4. Risk Screening'!$BB$2:$BB$43,0),5),IF(ISNUMBER(SEARCH(INDEX('4. Risk Screening'!$BT$2:$CD$43,MATCH($A37,'4. Risk Screening'!$BB$2:$BB$43,0),5),$I37)),"",INDEX('4. Risk Screening'!$BT$2:$CD$43,MATCH($A37,'4. Risk Screening'!$BB$2:$BB$43,0),5)&amp;CHAR(10)&amp;$I37))),""))</x:f>
      </x:c>
      <x:c r="T37" t="str">
        <x:f>IF($A37="","",IFERROR(IF(INDEX('4. Risk Screening'!$BT$2:$CD$43,MATCH($A37,'4. Risk Screening'!$BB$2:$BB$43,0),6)="","",IF($I37="",INDEX('4. Risk Screening'!$BT$2:$CD$43,MATCH($A37,'4. Risk Screening'!$BB$2:$BB$43,0),6),IF(ISNUMBER(SEARCH(INDEX('4. Risk Screening'!$BT$2:$CD$43,MATCH($A37,'4. Risk Screening'!$BB$2:$BB$43,0),6),$I37)),"",INDEX('4. Risk Screening'!$BT$2:$CD$43,MATCH($A37,'4. Risk Screening'!$BB$2:$BB$43,0),6)&amp;CHAR(10)&amp;$I37))),""))</x:f>
      </x:c>
      <x:c r="U37" t="str">
        <x:f>IF($A37="","",IFERROR(IF(INDEX('4. Risk Screening'!$BT$2:$CD$43,MATCH($A37,'4. Risk Screening'!$BB$2:$BB$43,0),7)="","",IF($I37="",INDEX('4. Risk Screening'!$BT$2:$CD$43,MATCH($A37,'4. Risk Screening'!$BB$2:$BB$43,0),7),IF(ISNUMBER(SEARCH(INDEX('4. Risk Screening'!$BT$2:$CD$43,MATCH($A37,'4. Risk Screening'!$BB$2:$BB$43,0),7),$I37)),"",INDEX('4. Risk Screening'!$BT$2:$CD$43,MATCH($A37,'4. Risk Screening'!$BB$2:$BB$43,0),7)&amp;CHAR(10)&amp;$I37))),""))</x:f>
      </x:c>
      <x:c r="V37" t="str">
        <x:f>IF($A37="","",IFERROR(IF(INDEX('4. Risk Screening'!$BT$2:$CD$43,MATCH($A37,'4. Risk Screening'!$BB$2:$BB$43,0),8)="","",IF($I37="",INDEX('4. Risk Screening'!$BT$2:$CD$43,MATCH($A37,'4. Risk Screening'!$BB$2:$BB$43,0),8),IF(ISNUMBER(SEARCH(INDEX('4. Risk Screening'!$BT$2:$CD$43,MATCH($A37,'4. Risk Screening'!$BB$2:$BB$43,0),8),$I37)),"",INDEX('4. Risk Screening'!$BT$2:$CD$43,MATCH($A37,'4. Risk Screening'!$BB$2:$BB$43,0),8)&amp;CHAR(10)&amp;$I37))),""))</x:f>
      </x:c>
      <x:c r="W37" t="str">
        <x:f>IF($A37="","",IFERROR(IF(INDEX('4. Risk Screening'!$BT$2:$CD$43,MATCH($A37,'4. Risk Screening'!$BB$2:$BB$43,0),9)="","",IF($I37="",INDEX('4. Risk Screening'!$BT$2:$CD$43,MATCH($A37,'4. Risk Screening'!$BB$2:$BB$43,0),9),IF(ISNUMBER(SEARCH(INDEX('4. Risk Screening'!$BT$2:$CD$43,MATCH($A37,'4. Risk Screening'!$BB$2:$BB$43,0),9),$I37)),"",INDEX('4. Risk Screening'!$BT$2:$CD$43,MATCH($A37,'4. Risk Screening'!$BB$2:$BB$43,0),9)&amp;CHAR(10)&amp;$I37))),""))</x:f>
      </x:c>
      <x:c r="X37" t="str">
        <x:f>IF($A37="","",IFERROR(IF(INDEX('4. Risk Screening'!$BT$2:$CD$43,MATCH($A37,'4. Risk Screening'!$BB$2:$BB$43,0),10)="","",IF($I37="",INDEX('4. Risk Screening'!$BT$2:$CD$43,MATCH($A37,'4. Risk Screening'!$BB$2:$BB$43,0),10),IF(ISNUMBER(SEARCH(INDEX('4. Risk Screening'!$BT$2:$CD$43,MATCH($A37,'4. Risk Screening'!$BB$2:$BB$43,0),10),$I37)),"",INDEX('4. Risk Screening'!$BT$2:$CD$43,MATCH($A37,'4. Risk Screening'!$BB$2:$BB$43,0),10)&amp;CHAR(10)&amp;$I37))),""))</x:f>
      </x:c>
      <x:c r="Y37" t="str">
        <x:f>IF($A37="","",IFERROR(IF(INDEX('4. Risk Screening'!$BT$2:$CD$43,MATCH($A37,'4. Risk Screening'!$BB$2:$BB$43,0),11)="","",IF($I37="",INDEX('4. Risk Screening'!$BT$2:$CD$43,MATCH($A37,'4. Risk Screening'!$BB$2:$BB$43,0),11),IF(ISNUMBER(SEARCH(INDEX('4. Risk Screening'!$BT$2:$CD$43,MATCH($A37,'4. Risk Screening'!$BB$2:$BB$43,0),11),$I37)),"",INDEX('4. Risk Screening'!$BT$2:$CD$43,MATCH($A37,'4. Risk Screening'!$BB$2:$BB$43,0),11)&amp;CHAR(10)&amp;$I37))),""))</x:f>
      </x:c>
      <x:c r="Z37" t="str">
        <x:f t="shared" si="3"/>
      </x:c>
      <x:c r="AA37" t="str">
        <x:f t="shared" si="4"/>
      </x:c>
      <x:c r="AB37" t="str">
        <x:f t="shared" si="5"/>
      </x:c>
      <x:c r="AC37" t="str">
        <x:f t="shared" si="6"/>
      </x:c>
      <x:c r="AD37" t="str">
        <x:f t="shared" si="7"/>
      </x:c>
      <x:c r="AE37" t="str">
        <x:f t="shared" si="8"/>
      </x:c>
      <x:c r="AF37" t="str">
        <x:f t="shared" si="9"/>
      </x:c>
      <x:c r="AG37" t="str">
        <x:f t="shared" si="10"/>
      </x:c>
      <x:c r="AH37" t="str">
        <x:f t="shared" si="11"/>
      </x:c>
      <x:c r="AI37" t="str">
        <x:f t="shared" si="12"/>
      </x:c>
      <x:c r="AJ37" t="str">
        <x:f t="shared" si="13"/>
      </x:c>
      <x:c r="AK37" t="s">
        <x:v>825</x:v>
      </x:c>
      <x:c r="AL37" t="s">
        <x:v>1141</x:v>
      </x:c>
      <x:c r="AM37" t="s">
        <x:v>1142</x:v>
      </x:c>
      <x:c r="AP37" t="s">
        <x:v>1139</x:v>
      </x:c>
      <x:c r="AQ37" t="s">
        <x:v>1143</x:v>
      </x:c>
      <x:c r="AR37" t="s">
        <x:v>1140</x:v>
      </x:c>
    </x:row>
    <x:row r="38" ht="27.950000762939453" customHeight="1">
      <x:c r="A38" s="1" t="str">
        <x:f>IFERROR(INDEX('4. Risk Screening'!$B$5:$B$60,MATCH(ROWS($A$6:A38),'4. Risk Screening'!$AY$5:$AY$60,0)),"")</x:f>
      </x:c>
      <x:c r="B38" s="1" t="str">
        <x:f>IF($A38="","",IFERROR(INDEX('4. Risk Screening'!$C$5:$C$60,MATCH($A38,'4. Risk Screening'!$B$5:$B$60,0)),""))</x:f>
      </x:c>
      <x:c r="C38" s="231"/>
      <x:c r="D38" s="231"/>
      <x:c r="E38" s="2" t="str">
        <x:f t="shared" ref="E38:E61" si="14">IF(OR(C38="",D38=""),"",C38*D38)</x:f>
      </x:c>
      <x:c r="F38" s="2" t="str">
        <x:f t="shared" ref="F38:F61" si="15">IF(E38="","",IF(E38&gt;=17,"Critical",IF(E38&gt;=10,"High",IF(E38&gt;=5,"Medium","Low"))))</x:f>
      </x:c>
      <x:c r="G38" s="232"/>
      <x:c r="H38" s="232"/>
      <x:c r="I38" s="233"/>
      <x:c r="J38" s="234"/>
      <x:c r="K38" s="235"/>
      <x:c r="L38" s="235"/>
      <x:c r="M38" s="238"/>
      <x:c r="N38" t="str">
        <x:f t="shared" ref="N38:N61" si="16">IF($I38="","",$I38)</x:f>
      </x:c>
      <x:c r="O38" t="str">
        <x:f>IF($A38="","",IFERROR(IF(INDEX('4. Risk Screening'!$BT$2:$CD$43,MATCH($A38,'4. Risk Screening'!$BB$2:$BB$43,0),1)="","",IF($I38="",INDEX('4. Risk Screening'!$BT$2:$CD$43,MATCH($A38,'4. Risk Screening'!$BB$2:$BB$43,0),1),IF(ISNUMBER(SEARCH(INDEX('4. Risk Screening'!$BT$2:$CD$43,MATCH($A38,'4. Risk Screening'!$BB$2:$BB$43,0),1),$I38)),"",INDEX('4. Risk Screening'!$BT$2:$CD$43,MATCH($A38,'4. Risk Screening'!$BB$2:$BB$43,0),1)&amp;CHAR(10)&amp;$I38))),""))</x:f>
      </x:c>
      <x:c r="P38" t="str">
        <x:f>IF($A38="","",IFERROR(IF(INDEX('4. Risk Screening'!$BT$2:$CD$43,MATCH($A38,'4. Risk Screening'!$BB$2:$BB$43,0),2)="","",IF($I38="",INDEX('4. Risk Screening'!$BT$2:$CD$43,MATCH($A38,'4. Risk Screening'!$BB$2:$BB$43,0),2),IF(ISNUMBER(SEARCH(INDEX('4. Risk Screening'!$BT$2:$CD$43,MATCH($A38,'4. Risk Screening'!$BB$2:$BB$43,0),2),$I38)),"",INDEX('4. Risk Screening'!$BT$2:$CD$43,MATCH($A38,'4. Risk Screening'!$BB$2:$BB$43,0),2)&amp;CHAR(10)&amp;$I38))),""))</x:f>
      </x:c>
      <x:c r="Q38" t="str">
        <x:f>IF($A38="","",IFERROR(IF(INDEX('4. Risk Screening'!$BT$2:$CD$43,MATCH($A38,'4. Risk Screening'!$BB$2:$BB$43,0),3)="","",IF($I38="",INDEX('4. Risk Screening'!$BT$2:$CD$43,MATCH($A38,'4. Risk Screening'!$BB$2:$BB$43,0),3),IF(ISNUMBER(SEARCH(INDEX('4. Risk Screening'!$BT$2:$CD$43,MATCH($A38,'4. Risk Screening'!$BB$2:$BB$43,0),3),$I38)),"",INDEX('4. Risk Screening'!$BT$2:$CD$43,MATCH($A38,'4. Risk Screening'!$BB$2:$BB$43,0),3)&amp;CHAR(10)&amp;$I38))),""))</x:f>
      </x:c>
      <x:c r="R38" t="str">
        <x:f>IF($A38="","",IFERROR(IF(INDEX('4. Risk Screening'!$BT$2:$CD$43,MATCH($A38,'4. Risk Screening'!$BB$2:$BB$43,0),4)="","",IF($I38="",INDEX('4. Risk Screening'!$BT$2:$CD$43,MATCH($A38,'4. Risk Screening'!$BB$2:$BB$43,0),4),IF(ISNUMBER(SEARCH(INDEX('4. Risk Screening'!$BT$2:$CD$43,MATCH($A38,'4. Risk Screening'!$BB$2:$BB$43,0),4),$I38)),"",INDEX('4. Risk Screening'!$BT$2:$CD$43,MATCH($A38,'4. Risk Screening'!$BB$2:$BB$43,0),4)&amp;CHAR(10)&amp;$I38))),""))</x:f>
      </x:c>
      <x:c r="S38" t="str">
        <x:f>IF($A38="","",IFERROR(IF(INDEX('4. Risk Screening'!$BT$2:$CD$43,MATCH($A38,'4. Risk Screening'!$BB$2:$BB$43,0),5)="","",IF($I38="",INDEX('4. Risk Screening'!$BT$2:$CD$43,MATCH($A38,'4. Risk Screening'!$BB$2:$BB$43,0),5),IF(ISNUMBER(SEARCH(INDEX('4. Risk Screening'!$BT$2:$CD$43,MATCH($A38,'4. Risk Screening'!$BB$2:$BB$43,0),5),$I38)),"",INDEX('4. Risk Screening'!$BT$2:$CD$43,MATCH($A38,'4. Risk Screening'!$BB$2:$BB$43,0),5)&amp;CHAR(10)&amp;$I38))),""))</x:f>
      </x:c>
      <x:c r="T38" t="str">
        <x:f>IF($A38="","",IFERROR(IF(INDEX('4. Risk Screening'!$BT$2:$CD$43,MATCH($A38,'4. Risk Screening'!$BB$2:$BB$43,0),6)="","",IF($I38="",INDEX('4. Risk Screening'!$BT$2:$CD$43,MATCH($A38,'4. Risk Screening'!$BB$2:$BB$43,0),6),IF(ISNUMBER(SEARCH(INDEX('4. Risk Screening'!$BT$2:$CD$43,MATCH($A38,'4. Risk Screening'!$BB$2:$BB$43,0),6),$I38)),"",INDEX('4. Risk Screening'!$BT$2:$CD$43,MATCH($A38,'4. Risk Screening'!$BB$2:$BB$43,0),6)&amp;CHAR(10)&amp;$I38))),""))</x:f>
      </x:c>
      <x:c r="U38" t="str">
        <x:f>IF($A38="","",IFERROR(IF(INDEX('4. Risk Screening'!$BT$2:$CD$43,MATCH($A38,'4. Risk Screening'!$BB$2:$BB$43,0),7)="","",IF($I38="",INDEX('4. Risk Screening'!$BT$2:$CD$43,MATCH($A38,'4. Risk Screening'!$BB$2:$BB$43,0),7),IF(ISNUMBER(SEARCH(INDEX('4. Risk Screening'!$BT$2:$CD$43,MATCH($A38,'4. Risk Screening'!$BB$2:$BB$43,0),7),$I38)),"",INDEX('4. Risk Screening'!$BT$2:$CD$43,MATCH($A38,'4. Risk Screening'!$BB$2:$BB$43,0),7)&amp;CHAR(10)&amp;$I38))),""))</x:f>
      </x:c>
      <x:c r="V38" t="str">
        <x:f>IF($A38="","",IFERROR(IF(INDEX('4. Risk Screening'!$BT$2:$CD$43,MATCH($A38,'4. Risk Screening'!$BB$2:$BB$43,0),8)="","",IF($I38="",INDEX('4. Risk Screening'!$BT$2:$CD$43,MATCH($A38,'4. Risk Screening'!$BB$2:$BB$43,0),8),IF(ISNUMBER(SEARCH(INDEX('4. Risk Screening'!$BT$2:$CD$43,MATCH($A38,'4. Risk Screening'!$BB$2:$BB$43,0),8),$I38)),"",INDEX('4. Risk Screening'!$BT$2:$CD$43,MATCH($A38,'4. Risk Screening'!$BB$2:$BB$43,0),8)&amp;CHAR(10)&amp;$I38))),""))</x:f>
      </x:c>
      <x:c r="W38" t="str">
        <x:f>IF($A38="","",IFERROR(IF(INDEX('4. Risk Screening'!$BT$2:$CD$43,MATCH($A38,'4. Risk Screening'!$BB$2:$BB$43,0),9)="","",IF($I38="",INDEX('4. Risk Screening'!$BT$2:$CD$43,MATCH($A38,'4. Risk Screening'!$BB$2:$BB$43,0),9),IF(ISNUMBER(SEARCH(INDEX('4. Risk Screening'!$BT$2:$CD$43,MATCH($A38,'4. Risk Screening'!$BB$2:$BB$43,0),9),$I38)),"",INDEX('4. Risk Screening'!$BT$2:$CD$43,MATCH($A38,'4. Risk Screening'!$BB$2:$BB$43,0),9)&amp;CHAR(10)&amp;$I38))),""))</x:f>
      </x:c>
      <x:c r="X38" t="str">
        <x:f>IF($A38="","",IFERROR(IF(INDEX('4. Risk Screening'!$BT$2:$CD$43,MATCH($A38,'4. Risk Screening'!$BB$2:$BB$43,0),10)="","",IF($I38="",INDEX('4. Risk Screening'!$BT$2:$CD$43,MATCH($A38,'4. Risk Screening'!$BB$2:$BB$43,0),10),IF(ISNUMBER(SEARCH(INDEX('4. Risk Screening'!$BT$2:$CD$43,MATCH($A38,'4. Risk Screening'!$BB$2:$BB$43,0),10),$I38)),"",INDEX('4. Risk Screening'!$BT$2:$CD$43,MATCH($A38,'4. Risk Screening'!$BB$2:$BB$43,0),10)&amp;CHAR(10)&amp;$I38))),""))</x:f>
      </x:c>
      <x:c r="Y38" t="str">
        <x:f>IF($A38="","",IFERROR(IF(INDEX('4. Risk Screening'!$BT$2:$CD$43,MATCH($A38,'4. Risk Screening'!$BB$2:$BB$43,0),11)="","",IF($I38="",INDEX('4. Risk Screening'!$BT$2:$CD$43,MATCH($A38,'4. Risk Screening'!$BB$2:$BB$43,0),11),IF(ISNUMBER(SEARCH(INDEX('4. Risk Screening'!$BT$2:$CD$43,MATCH($A38,'4. Risk Screening'!$BB$2:$BB$43,0),11),$I38)),"",INDEX('4. Risk Screening'!$BT$2:$CD$43,MATCH($A38,'4. Risk Screening'!$BB$2:$BB$43,0),11)&amp;CHAR(10)&amp;$I38))),""))</x:f>
      </x:c>
      <x:c r="Z38" t="str">
        <x:f t="shared" ref="Z38:Z61" si="17">IF($K38="","",$K38)</x:f>
      </x:c>
      <x:c r="AA38" t="str">
        <x:f t="shared" ref="AA38:AA61" si="18">IF($A38="","",IFERROR(IF(INDEX($AL$2:$AS$43,MATCH($A38,$AK$2:$AK$43,0),1)="","",IF($K38="",INDEX($AL$2:$AS$43,MATCH($A38,$AK$2:$AK$43,0),1),IF(ISNUMBER(SEARCH(LEFT(INDEX($AL$2:$AS$43,MATCH($A38,$AK$2:$AK$43,0),1),FIND(":",INDEX($AL$2:$AS$43,MATCH($A38,$AK$2:$AK$43,0),1))-1),$K38)),"",INDEX($AL$2:$AS$43,MATCH($A38,$AK$2:$AK$43,0),1)&amp;CHAR(10)&amp;$K38))),""))</x:f>
      </x:c>
      <x:c r="AB38" t="str">
        <x:f t="shared" ref="AB38:AB61" si="19">IF($A38="","",IFERROR(IF(INDEX($AL$2:$AS$43,MATCH($A38,$AK$2:$AK$43,0),2)="","",IF($K38="",INDEX($AL$2:$AS$43,MATCH($A38,$AK$2:$AK$43,0),2),IF(ISNUMBER(SEARCH(LEFT(INDEX($AL$2:$AS$43,MATCH($A38,$AK$2:$AK$43,0),2),FIND(":",INDEX($AL$2:$AS$43,MATCH($A38,$AK$2:$AK$43,0),2))-1),$K38)),"",INDEX($AL$2:$AS$43,MATCH($A38,$AK$2:$AK$43,0),2)&amp;CHAR(10)&amp;$K38))),""))</x:f>
      </x:c>
      <x:c r="AC38" t="str">
        <x:f t="shared" ref="AC38:AC61" si="20">IF($A38="","",IFERROR(IF(INDEX($AL$2:$AS$43,MATCH($A38,$AK$2:$AK$43,0),3)="","",IF($K38="",INDEX($AL$2:$AS$43,MATCH($A38,$AK$2:$AK$43,0),3),IF(ISNUMBER(SEARCH(LEFT(INDEX($AL$2:$AS$43,MATCH($A38,$AK$2:$AK$43,0),3),FIND(":",INDEX($AL$2:$AS$43,MATCH($A38,$AK$2:$AK$43,0),3))-1),$K38)),"",INDEX($AL$2:$AS$43,MATCH($A38,$AK$2:$AK$43,0),3)&amp;CHAR(10)&amp;$K38))),""))</x:f>
      </x:c>
      <x:c r="AD38" t="str">
        <x:f t="shared" ref="AD38:AD61" si="21">IF($A38="","",IFERROR(IF(INDEX($AL$2:$AS$43,MATCH($A38,$AK$2:$AK$43,0),4)="","",IF($K38="",INDEX($AL$2:$AS$43,MATCH($A38,$AK$2:$AK$43,0),4),IF(ISNUMBER(SEARCH(LEFT(INDEX($AL$2:$AS$43,MATCH($A38,$AK$2:$AK$43,0),4),FIND(":",INDEX($AL$2:$AS$43,MATCH($A38,$AK$2:$AK$43,0),4))-1),$K38)),"",INDEX($AL$2:$AS$43,MATCH($A38,$AK$2:$AK$43,0),4)&amp;CHAR(10)&amp;$K38))),""))</x:f>
      </x:c>
      <x:c r="AE38" t="str">
        <x:f t="shared" ref="AE38:AE61" si="22">IF($L38="","",$L38)</x:f>
      </x:c>
      <x:c r="AF38" t="str">
        <x:f t="shared" ref="AF38:AF61" si="23">IF($A38="","",IFERROR(IF(INDEX($AL$2:$AS$43,MATCH($A38,$AK$2:$AK$43,0),5)="","",IF($L38="",INDEX($AL$2:$AS$43,MATCH($A38,$AK$2:$AK$43,0),5),IF(ISNUMBER(SEARCH(LEFT(INDEX($AL$2:$AS$43,MATCH($A38,$AK$2:$AK$43,0),5),FIND(":",INDEX($AL$2:$AS$43,MATCH($A38,$AK$2:$AK$43,0),5))-1),$L38)),"",INDEX($AL$2:$AS$43,MATCH($A38,$AK$2:$AK$43,0),5)&amp;CHAR(10)&amp;$L38))),""))</x:f>
      </x:c>
      <x:c r="AG38" t="str">
        <x:f t="shared" ref="AG38:AG61" si="24">IF($A38="","",IFERROR(IF(INDEX($AL$2:$AS$43,MATCH($A38,$AK$2:$AK$43,0),6)="","",IF($L38="",INDEX($AL$2:$AS$43,MATCH($A38,$AK$2:$AK$43,0),6),IF(ISNUMBER(SEARCH(LEFT(INDEX($AL$2:$AS$43,MATCH($A38,$AK$2:$AK$43,0),6),FIND(":",INDEX($AL$2:$AS$43,MATCH($A38,$AK$2:$AK$43,0),6))-1),$L38)),"",INDEX($AL$2:$AS$43,MATCH($A38,$AK$2:$AK$43,0),6)&amp;CHAR(10)&amp;$L38))),""))</x:f>
      </x:c>
      <x:c r="AH38" t="str">
        <x:f t="shared" ref="AH38:AH61" si="25">IF($M38="","",$M38)</x:f>
      </x:c>
      <x:c r="AI38" t="str">
        <x:f t="shared" ref="AI38:AI61" si="26">IF($A38="","",IFERROR(IF(INDEX($AL$2:$AS$43,MATCH($A38,$AK$2:$AK$43,0),7)="","",IF($M38="",INDEX($AL$2:$AS$43,MATCH($A38,$AK$2:$AK$43,0),7),IF(ISNUMBER(SEARCH(LEFT(INDEX($AL$2:$AS$43,MATCH($A38,$AK$2:$AK$43,0),7),FIND(":",INDEX($AL$2:$AS$43,MATCH($A38,$AK$2:$AK$43,0),7))-1),$M38)),"",INDEX($AL$2:$AS$43,MATCH($A38,$AK$2:$AK$43,0),7)&amp;CHAR(10)&amp;$M38))),""))</x:f>
      </x:c>
      <x:c r="AJ38" t="str">
        <x:f t="shared" ref="AJ38:AJ61" si="27">IF($A38="","",IFERROR(IF(INDEX($AL$2:$AS$43,MATCH($A38,$AK$2:$AK$43,0),8)="","",IF($M38="",INDEX($AL$2:$AS$43,MATCH($A38,$AK$2:$AK$43,0),8),IF(ISNUMBER(SEARCH(LEFT(INDEX($AL$2:$AS$43,MATCH($A38,$AK$2:$AK$43,0),8),FIND(":",INDEX($AL$2:$AS$43,MATCH($A38,$AK$2:$AK$43,0),8))-1),$M38)),"",INDEX($AL$2:$AS$43,MATCH($A38,$AK$2:$AK$43,0),8)&amp;CHAR(10)&amp;$M38))),""))</x:f>
      </x:c>
      <x:c r="AK38" t="s">
        <x:v>846</x:v>
      </x:c>
      <x:c r="AL38" t="s">
        <x:v>1144</x:v>
      </x:c>
      <x:c r="AM38" t="s">
        <x:v>1145</x:v>
      </x:c>
      <x:c r="AP38" t="s">
        <x:v>1146</x:v>
      </x:c>
      <x:c r="AR38" t="s">
        <x:v>1147</x:v>
      </x:c>
      <x:c r="AS38" t="s">
        <x:v>1148</x:v>
      </x:c>
    </x:row>
    <x:row r="39" ht="27.950000762939453" customHeight="1">
      <x:c r="A39" s="1" t="str">
        <x:f>IFERROR(INDEX('4. Risk Screening'!$B$5:$B$60,MATCH(ROWS($A$6:A39),'4. Risk Screening'!$AY$5:$AY$60,0)),"")</x:f>
      </x:c>
      <x:c r="B39" s="1" t="str">
        <x:f>IF($A39="","",IFERROR(INDEX('4. Risk Screening'!$C$5:$C$60,MATCH($A39,'4. Risk Screening'!$B$5:$B$60,0)),""))</x:f>
      </x:c>
      <x:c r="C39" s="231"/>
      <x:c r="D39" s="231"/>
      <x:c r="E39" s="2" t="str">
        <x:f t="shared" si="14"/>
      </x:c>
      <x:c r="F39" s="2" t="str">
        <x:f t="shared" si="15"/>
      </x:c>
      <x:c r="G39" s="232"/>
      <x:c r="H39" s="232"/>
      <x:c r="I39" s="233"/>
      <x:c r="J39" s="234"/>
      <x:c r="K39" s="235"/>
      <x:c r="L39" s="235"/>
      <x:c r="M39" s="238"/>
      <x:c r="N39" t="str">
        <x:f t="shared" si="16"/>
      </x:c>
      <x:c r="O39" t="str">
        <x:f>IF($A39="","",IFERROR(IF(INDEX('4. Risk Screening'!$BT$2:$CD$43,MATCH($A39,'4. Risk Screening'!$BB$2:$BB$43,0),1)="","",IF($I39="",INDEX('4. Risk Screening'!$BT$2:$CD$43,MATCH($A39,'4. Risk Screening'!$BB$2:$BB$43,0),1),IF(ISNUMBER(SEARCH(INDEX('4. Risk Screening'!$BT$2:$CD$43,MATCH($A39,'4. Risk Screening'!$BB$2:$BB$43,0),1),$I39)),"",INDEX('4. Risk Screening'!$BT$2:$CD$43,MATCH($A39,'4. Risk Screening'!$BB$2:$BB$43,0),1)&amp;CHAR(10)&amp;$I39))),""))</x:f>
      </x:c>
      <x:c r="P39" t="str">
        <x:f>IF($A39="","",IFERROR(IF(INDEX('4. Risk Screening'!$BT$2:$CD$43,MATCH($A39,'4. Risk Screening'!$BB$2:$BB$43,0),2)="","",IF($I39="",INDEX('4. Risk Screening'!$BT$2:$CD$43,MATCH($A39,'4. Risk Screening'!$BB$2:$BB$43,0),2),IF(ISNUMBER(SEARCH(INDEX('4. Risk Screening'!$BT$2:$CD$43,MATCH($A39,'4. Risk Screening'!$BB$2:$BB$43,0),2),$I39)),"",INDEX('4. Risk Screening'!$BT$2:$CD$43,MATCH($A39,'4. Risk Screening'!$BB$2:$BB$43,0),2)&amp;CHAR(10)&amp;$I39))),""))</x:f>
      </x:c>
      <x:c r="Q39" t="str">
        <x:f>IF($A39="","",IFERROR(IF(INDEX('4. Risk Screening'!$BT$2:$CD$43,MATCH($A39,'4. Risk Screening'!$BB$2:$BB$43,0),3)="","",IF($I39="",INDEX('4. Risk Screening'!$BT$2:$CD$43,MATCH($A39,'4. Risk Screening'!$BB$2:$BB$43,0),3),IF(ISNUMBER(SEARCH(INDEX('4. Risk Screening'!$BT$2:$CD$43,MATCH($A39,'4. Risk Screening'!$BB$2:$BB$43,0),3),$I39)),"",INDEX('4. Risk Screening'!$BT$2:$CD$43,MATCH($A39,'4. Risk Screening'!$BB$2:$BB$43,0),3)&amp;CHAR(10)&amp;$I39))),""))</x:f>
      </x:c>
      <x:c r="R39" t="str">
        <x:f>IF($A39="","",IFERROR(IF(INDEX('4. Risk Screening'!$BT$2:$CD$43,MATCH($A39,'4. Risk Screening'!$BB$2:$BB$43,0),4)="","",IF($I39="",INDEX('4. Risk Screening'!$BT$2:$CD$43,MATCH($A39,'4. Risk Screening'!$BB$2:$BB$43,0),4),IF(ISNUMBER(SEARCH(INDEX('4. Risk Screening'!$BT$2:$CD$43,MATCH($A39,'4. Risk Screening'!$BB$2:$BB$43,0),4),$I39)),"",INDEX('4. Risk Screening'!$BT$2:$CD$43,MATCH($A39,'4. Risk Screening'!$BB$2:$BB$43,0),4)&amp;CHAR(10)&amp;$I39))),""))</x:f>
      </x:c>
      <x:c r="S39" t="str">
        <x:f>IF($A39="","",IFERROR(IF(INDEX('4. Risk Screening'!$BT$2:$CD$43,MATCH($A39,'4. Risk Screening'!$BB$2:$BB$43,0),5)="","",IF($I39="",INDEX('4. Risk Screening'!$BT$2:$CD$43,MATCH($A39,'4. Risk Screening'!$BB$2:$BB$43,0),5),IF(ISNUMBER(SEARCH(INDEX('4. Risk Screening'!$BT$2:$CD$43,MATCH($A39,'4. Risk Screening'!$BB$2:$BB$43,0),5),$I39)),"",INDEX('4. Risk Screening'!$BT$2:$CD$43,MATCH($A39,'4. Risk Screening'!$BB$2:$BB$43,0),5)&amp;CHAR(10)&amp;$I39))),""))</x:f>
      </x:c>
      <x:c r="T39" t="str">
        <x:f>IF($A39="","",IFERROR(IF(INDEX('4. Risk Screening'!$BT$2:$CD$43,MATCH($A39,'4. Risk Screening'!$BB$2:$BB$43,0),6)="","",IF($I39="",INDEX('4. Risk Screening'!$BT$2:$CD$43,MATCH($A39,'4. Risk Screening'!$BB$2:$BB$43,0),6),IF(ISNUMBER(SEARCH(INDEX('4. Risk Screening'!$BT$2:$CD$43,MATCH($A39,'4. Risk Screening'!$BB$2:$BB$43,0),6),$I39)),"",INDEX('4. Risk Screening'!$BT$2:$CD$43,MATCH($A39,'4. Risk Screening'!$BB$2:$BB$43,0),6)&amp;CHAR(10)&amp;$I39))),""))</x:f>
      </x:c>
      <x:c r="U39" t="str">
        <x:f>IF($A39="","",IFERROR(IF(INDEX('4. Risk Screening'!$BT$2:$CD$43,MATCH($A39,'4. Risk Screening'!$BB$2:$BB$43,0),7)="","",IF($I39="",INDEX('4. Risk Screening'!$BT$2:$CD$43,MATCH($A39,'4. Risk Screening'!$BB$2:$BB$43,0),7),IF(ISNUMBER(SEARCH(INDEX('4. Risk Screening'!$BT$2:$CD$43,MATCH($A39,'4. Risk Screening'!$BB$2:$BB$43,0),7),$I39)),"",INDEX('4. Risk Screening'!$BT$2:$CD$43,MATCH($A39,'4. Risk Screening'!$BB$2:$BB$43,0),7)&amp;CHAR(10)&amp;$I39))),""))</x:f>
      </x:c>
      <x:c r="V39" t="str">
        <x:f>IF($A39="","",IFERROR(IF(INDEX('4. Risk Screening'!$BT$2:$CD$43,MATCH($A39,'4. Risk Screening'!$BB$2:$BB$43,0),8)="","",IF($I39="",INDEX('4. Risk Screening'!$BT$2:$CD$43,MATCH($A39,'4. Risk Screening'!$BB$2:$BB$43,0),8),IF(ISNUMBER(SEARCH(INDEX('4. Risk Screening'!$BT$2:$CD$43,MATCH($A39,'4. Risk Screening'!$BB$2:$BB$43,0),8),$I39)),"",INDEX('4. Risk Screening'!$BT$2:$CD$43,MATCH($A39,'4. Risk Screening'!$BB$2:$BB$43,0),8)&amp;CHAR(10)&amp;$I39))),""))</x:f>
      </x:c>
      <x:c r="W39" t="str">
        <x:f>IF($A39="","",IFERROR(IF(INDEX('4. Risk Screening'!$BT$2:$CD$43,MATCH($A39,'4. Risk Screening'!$BB$2:$BB$43,0),9)="","",IF($I39="",INDEX('4. Risk Screening'!$BT$2:$CD$43,MATCH($A39,'4. Risk Screening'!$BB$2:$BB$43,0),9),IF(ISNUMBER(SEARCH(INDEX('4. Risk Screening'!$BT$2:$CD$43,MATCH($A39,'4. Risk Screening'!$BB$2:$BB$43,0),9),$I39)),"",INDEX('4. Risk Screening'!$BT$2:$CD$43,MATCH($A39,'4. Risk Screening'!$BB$2:$BB$43,0),9)&amp;CHAR(10)&amp;$I39))),""))</x:f>
      </x:c>
      <x:c r="X39" t="str">
        <x:f>IF($A39="","",IFERROR(IF(INDEX('4. Risk Screening'!$BT$2:$CD$43,MATCH($A39,'4. Risk Screening'!$BB$2:$BB$43,0),10)="","",IF($I39="",INDEX('4. Risk Screening'!$BT$2:$CD$43,MATCH($A39,'4. Risk Screening'!$BB$2:$BB$43,0),10),IF(ISNUMBER(SEARCH(INDEX('4. Risk Screening'!$BT$2:$CD$43,MATCH($A39,'4. Risk Screening'!$BB$2:$BB$43,0),10),$I39)),"",INDEX('4. Risk Screening'!$BT$2:$CD$43,MATCH($A39,'4. Risk Screening'!$BB$2:$BB$43,0),10)&amp;CHAR(10)&amp;$I39))),""))</x:f>
      </x:c>
      <x:c r="Y39" t="str">
        <x:f>IF($A39="","",IFERROR(IF(INDEX('4. Risk Screening'!$BT$2:$CD$43,MATCH($A39,'4. Risk Screening'!$BB$2:$BB$43,0),11)="","",IF($I39="",INDEX('4. Risk Screening'!$BT$2:$CD$43,MATCH($A39,'4. Risk Screening'!$BB$2:$BB$43,0),11),IF(ISNUMBER(SEARCH(INDEX('4. Risk Screening'!$BT$2:$CD$43,MATCH($A39,'4. Risk Screening'!$BB$2:$BB$43,0),11),$I39)),"",INDEX('4. Risk Screening'!$BT$2:$CD$43,MATCH($A39,'4. Risk Screening'!$BB$2:$BB$43,0),11)&amp;CHAR(10)&amp;$I39))),""))</x:f>
      </x:c>
      <x:c r="Z39" t="str">
        <x:f t="shared" si="17"/>
      </x:c>
      <x:c r="AA39" t="str">
        <x:f t="shared" si="18"/>
      </x:c>
      <x:c r="AB39" t="str">
        <x:f t="shared" si="19"/>
      </x:c>
      <x:c r="AC39" t="str">
        <x:f t="shared" si="20"/>
      </x:c>
      <x:c r="AD39" t="str">
        <x:f t="shared" si="21"/>
      </x:c>
      <x:c r="AE39" t="str">
        <x:f t="shared" si="22"/>
      </x:c>
      <x:c r="AF39" t="str">
        <x:f t="shared" si="23"/>
      </x:c>
      <x:c r="AG39" t="str">
        <x:f t="shared" si="24"/>
      </x:c>
      <x:c r="AH39" t="str">
        <x:f t="shared" si="25"/>
      </x:c>
      <x:c r="AI39" t="str">
        <x:f t="shared" si="26"/>
      </x:c>
      <x:c r="AJ39" t="str">
        <x:f t="shared" si="27"/>
      </x:c>
      <x:c r="AK39" t="s">
        <x:v>868</x:v>
      </x:c>
      <x:c r="AL39" t="s">
        <x:v>1149</x:v>
      </x:c>
      <x:c r="AP39" t="s">
        <x:v>1150</x:v>
      </x:c>
      <x:c r="AR39" t="s">
        <x:v>1151</x:v>
      </x:c>
    </x:row>
    <x:row r="40" ht="27.950000762939453" customHeight="1">
      <x:c r="A40" s="1" t="str">
        <x:f>IFERROR(INDEX('4. Risk Screening'!$B$5:$B$60,MATCH(ROWS($A$6:A40),'4. Risk Screening'!$AY$5:$AY$60,0)),"")</x:f>
      </x:c>
      <x:c r="B40" s="1" t="str">
        <x:f>IF($A40="","",IFERROR(INDEX('4. Risk Screening'!$C$5:$C$60,MATCH($A40,'4. Risk Screening'!$B$5:$B$60,0)),""))</x:f>
      </x:c>
      <x:c r="C40" s="231"/>
      <x:c r="D40" s="231"/>
      <x:c r="E40" s="2" t="str">
        <x:f t="shared" si="14"/>
      </x:c>
      <x:c r="F40" s="2" t="str">
        <x:f t="shared" si="15"/>
      </x:c>
      <x:c r="G40" s="232"/>
      <x:c r="H40" s="232"/>
      <x:c r="I40" s="233"/>
      <x:c r="J40" s="234"/>
      <x:c r="K40" s="235"/>
      <x:c r="L40" s="235"/>
      <x:c r="M40" s="238"/>
      <x:c r="N40" t="str">
        <x:f t="shared" si="16"/>
      </x:c>
      <x:c r="O40" t="str">
        <x:f>IF($A40="","",IFERROR(IF(INDEX('4. Risk Screening'!$BT$2:$CD$43,MATCH($A40,'4. Risk Screening'!$BB$2:$BB$43,0),1)="","",IF($I40="",INDEX('4. Risk Screening'!$BT$2:$CD$43,MATCH($A40,'4. Risk Screening'!$BB$2:$BB$43,0),1),IF(ISNUMBER(SEARCH(INDEX('4. Risk Screening'!$BT$2:$CD$43,MATCH($A40,'4. Risk Screening'!$BB$2:$BB$43,0),1),$I40)),"",INDEX('4. Risk Screening'!$BT$2:$CD$43,MATCH($A40,'4. Risk Screening'!$BB$2:$BB$43,0),1)&amp;CHAR(10)&amp;$I40))),""))</x:f>
      </x:c>
      <x:c r="P40" t="str">
        <x:f>IF($A40="","",IFERROR(IF(INDEX('4. Risk Screening'!$BT$2:$CD$43,MATCH($A40,'4. Risk Screening'!$BB$2:$BB$43,0),2)="","",IF($I40="",INDEX('4. Risk Screening'!$BT$2:$CD$43,MATCH($A40,'4. Risk Screening'!$BB$2:$BB$43,0),2),IF(ISNUMBER(SEARCH(INDEX('4. Risk Screening'!$BT$2:$CD$43,MATCH($A40,'4. Risk Screening'!$BB$2:$BB$43,0),2),$I40)),"",INDEX('4. Risk Screening'!$BT$2:$CD$43,MATCH($A40,'4. Risk Screening'!$BB$2:$BB$43,0),2)&amp;CHAR(10)&amp;$I40))),""))</x:f>
      </x:c>
      <x:c r="Q40" t="str">
        <x:f>IF($A40="","",IFERROR(IF(INDEX('4. Risk Screening'!$BT$2:$CD$43,MATCH($A40,'4. Risk Screening'!$BB$2:$BB$43,0),3)="","",IF($I40="",INDEX('4. Risk Screening'!$BT$2:$CD$43,MATCH($A40,'4. Risk Screening'!$BB$2:$BB$43,0),3),IF(ISNUMBER(SEARCH(INDEX('4. Risk Screening'!$BT$2:$CD$43,MATCH($A40,'4. Risk Screening'!$BB$2:$BB$43,0),3),$I40)),"",INDEX('4. Risk Screening'!$BT$2:$CD$43,MATCH($A40,'4. Risk Screening'!$BB$2:$BB$43,0),3)&amp;CHAR(10)&amp;$I40))),""))</x:f>
      </x:c>
      <x:c r="R40" t="str">
        <x:f>IF($A40="","",IFERROR(IF(INDEX('4. Risk Screening'!$BT$2:$CD$43,MATCH($A40,'4. Risk Screening'!$BB$2:$BB$43,0),4)="","",IF($I40="",INDEX('4. Risk Screening'!$BT$2:$CD$43,MATCH($A40,'4. Risk Screening'!$BB$2:$BB$43,0),4),IF(ISNUMBER(SEARCH(INDEX('4. Risk Screening'!$BT$2:$CD$43,MATCH($A40,'4. Risk Screening'!$BB$2:$BB$43,0),4),$I40)),"",INDEX('4. Risk Screening'!$BT$2:$CD$43,MATCH($A40,'4. Risk Screening'!$BB$2:$BB$43,0),4)&amp;CHAR(10)&amp;$I40))),""))</x:f>
      </x:c>
      <x:c r="S40" t="str">
        <x:f>IF($A40="","",IFERROR(IF(INDEX('4. Risk Screening'!$BT$2:$CD$43,MATCH($A40,'4. Risk Screening'!$BB$2:$BB$43,0),5)="","",IF($I40="",INDEX('4. Risk Screening'!$BT$2:$CD$43,MATCH($A40,'4. Risk Screening'!$BB$2:$BB$43,0),5),IF(ISNUMBER(SEARCH(INDEX('4. Risk Screening'!$BT$2:$CD$43,MATCH($A40,'4. Risk Screening'!$BB$2:$BB$43,0),5),$I40)),"",INDEX('4. Risk Screening'!$BT$2:$CD$43,MATCH($A40,'4. Risk Screening'!$BB$2:$BB$43,0),5)&amp;CHAR(10)&amp;$I40))),""))</x:f>
      </x:c>
      <x:c r="T40" t="str">
        <x:f>IF($A40="","",IFERROR(IF(INDEX('4. Risk Screening'!$BT$2:$CD$43,MATCH($A40,'4. Risk Screening'!$BB$2:$BB$43,0),6)="","",IF($I40="",INDEX('4. Risk Screening'!$BT$2:$CD$43,MATCH($A40,'4. Risk Screening'!$BB$2:$BB$43,0),6),IF(ISNUMBER(SEARCH(INDEX('4. Risk Screening'!$BT$2:$CD$43,MATCH($A40,'4. Risk Screening'!$BB$2:$BB$43,0),6),$I40)),"",INDEX('4. Risk Screening'!$BT$2:$CD$43,MATCH($A40,'4. Risk Screening'!$BB$2:$BB$43,0),6)&amp;CHAR(10)&amp;$I40))),""))</x:f>
      </x:c>
      <x:c r="U40" t="str">
        <x:f>IF($A40="","",IFERROR(IF(INDEX('4. Risk Screening'!$BT$2:$CD$43,MATCH($A40,'4. Risk Screening'!$BB$2:$BB$43,0),7)="","",IF($I40="",INDEX('4. Risk Screening'!$BT$2:$CD$43,MATCH($A40,'4. Risk Screening'!$BB$2:$BB$43,0),7),IF(ISNUMBER(SEARCH(INDEX('4. Risk Screening'!$BT$2:$CD$43,MATCH($A40,'4. Risk Screening'!$BB$2:$BB$43,0),7),$I40)),"",INDEX('4. Risk Screening'!$BT$2:$CD$43,MATCH($A40,'4. Risk Screening'!$BB$2:$BB$43,0),7)&amp;CHAR(10)&amp;$I40))),""))</x:f>
      </x:c>
      <x:c r="V40" t="str">
        <x:f>IF($A40="","",IFERROR(IF(INDEX('4. Risk Screening'!$BT$2:$CD$43,MATCH($A40,'4. Risk Screening'!$BB$2:$BB$43,0),8)="","",IF($I40="",INDEX('4. Risk Screening'!$BT$2:$CD$43,MATCH($A40,'4. Risk Screening'!$BB$2:$BB$43,0),8),IF(ISNUMBER(SEARCH(INDEX('4. Risk Screening'!$BT$2:$CD$43,MATCH($A40,'4. Risk Screening'!$BB$2:$BB$43,0),8),$I40)),"",INDEX('4. Risk Screening'!$BT$2:$CD$43,MATCH($A40,'4. Risk Screening'!$BB$2:$BB$43,0),8)&amp;CHAR(10)&amp;$I40))),""))</x:f>
      </x:c>
      <x:c r="W40" t="str">
        <x:f>IF($A40="","",IFERROR(IF(INDEX('4. Risk Screening'!$BT$2:$CD$43,MATCH($A40,'4. Risk Screening'!$BB$2:$BB$43,0),9)="","",IF($I40="",INDEX('4. Risk Screening'!$BT$2:$CD$43,MATCH($A40,'4. Risk Screening'!$BB$2:$BB$43,0),9),IF(ISNUMBER(SEARCH(INDEX('4. Risk Screening'!$BT$2:$CD$43,MATCH($A40,'4. Risk Screening'!$BB$2:$BB$43,0),9),$I40)),"",INDEX('4. Risk Screening'!$BT$2:$CD$43,MATCH($A40,'4. Risk Screening'!$BB$2:$BB$43,0),9)&amp;CHAR(10)&amp;$I40))),""))</x:f>
      </x:c>
      <x:c r="X40" t="str">
        <x:f>IF($A40="","",IFERROR(IF(INDEX('4. Risk Screening'!$BT$2:$CD$43,MATCH($A40,'4. Risk Screening'!$BB$2:$BB$43,0),10)="","",IF($I40="",INDEX('4. Risk Screening'!$BT$2:$CD$43,MATCH($A40,'4. Risk Screening'!$BB$2:$BB$43,0),10),IF(ISNUMBER(SEARCH(INDEX('4. Risk Screening'!$BT$2:$CD$43,MATCH($A40,'4. Risk Screening'!$BB$2:$BB$43,0),10),$I40)),"",INDEX('4. Risk Screening'!$BT$2:$CD$43,MATCH($A40,'4. Risk Screening'!$BB$2:$BB$43,0),10)&amp;CHAR(10)&amp;$I40))),""))</x:f>
      </x:c>
      <x:c r="Y40" t="str">
        <x:f>IF($A40="","",IFERROR(IF(INDEX('4. Risk Screening'!$BT$2:$CD$43,MATCH($A40,'4. Risk Screening'!$BB$2:$BB$43,0),11)="","",IF($I40="",INDEX('4. Risk Screening'!$BT$2:$CD$43,MATCH($A40,'4. Risk Screening'!$BB$2:$BB$43,0),11),IF(ISNUMBER(SEARCH(INDEX('4. Risk Screening'!$BT$2:$CD$43,MATCH($A40,'4. Risk Screening'!$BB$2:$BB$43,0),11),$I40)),"",INDEX('4. Risk Screening'!$BT$2:$CD$43,MATCH($A40,'4. Risk Screening'!$BB$2:$BB$43,0),11)&amp;CHAR(10)&amp;$I40))),""))</x:f>
      </x:c>
      <x:c r="Z40" t="str">
        <x:f t="shared" si="17"/>
      </x:c>
      <x:c r="AA40" t="str">
        <x:f t="shared" si="18"/>
      </x:c>
      <x:c r="AB40" t="str">
        <x:f t="shared" si="19"/>
      </x:c>
      <x:c r="AC40" t="str">
        <x:f t="shared" si="20"/>
      </x:c>
      <x:c r="AD40" t="str">
        <x:f t="shared" si="21"/>
      </x:c>
      <x:c r="AE40" t="str">
        <x:f t="shared" si="22"/>
      </x:c>
      <x:c r="AF40" t="str">
        <x:f t="shared" si="23"/>
      </x:c>
      <x:c r="AG40" t="str">
        <x:f t="shared" si="24"/>
      </x:c>
      <x:c r="AH40" t="str">
        <x:f t="shared" si="25"/>
      </x:c>
      <x:c r="AI40" t="str">
        <x:f t="shared" si="26"/>
      </x:c>
      <x:c r="AJ40" t="str">
        <x:f t="shared" si="27"/>
      </x:c>
      <x:c r="AK40" t="s">
        <x:v>889</x:v>
      </x:c>
      <x:c r="AL40" t="s">
        <x:v>1152</x:v>
      </x:c>
      <x:c r="AM40" t="s">
        <x:v>1153</x:v>
      </x:c>
      <x:c r="AP40" t="s">
        <x:v>1154</x:v>
      </x:c>
      <x:c r="AR40" t="s">
        <x:v>1155</x:v>
      </x:c>
      <x:c r="AS40" t="s">
        <x:v>1156</x:v>
      </x:c>
    </x:row>
    <x:row r="41" ht="27.950000762939453" customHeight="1">
      <x:c r="A41" s="1" t="str">
        <x:f>IFERROR(INDEX('4. Risk Screening'!$B$5:$B$60,MATCH(ROWS($A$6:A41),'4. Risk Screening'!$AY$5:$AY$60,0)),"")</x:f>
      </x:c>
      <x:c r="B41" s="1" t="str">
        <x:f>IF($A41="","",IFERROR(INDEX('4. Risk Screening'!$C$5:$C$60,MATCH($A41,'4. Risk Screening'!$B$5:$B$60,0)),""))</x:f>
      </x:c>
      <x:c r="C41" s="231"/>
      <x:c r="D41" s="231"/>
      <x:c r="E41" s="2" t="str">
        <x:f t="shared" si="14"/>
      </x:c>
      <x:c r="F41" s="2" t="str">
        <x:f t="shared" si="15"/>
      </x:c>
      <x:c r="G41" s="232"/>
      <x:c r="H41" s="232"/>
      <x:c r="I41" s="233"/>
      <x:c r="J41" s="234"/>
      <x:c r="K41" s="235"/>
      <x:c r="L41" s="235"/>
      <x:c r="M41" s="238"/>
      <x:c r="N41" t="str">
        <x:f t="shared" si="16"/>
      </x:c>
      <x:c r="O41" t="str">
        <x:f>IF($A41="","",IFERROR(IF(INDEX('4. Risk Screening'!$BT$2:$CD$43,MATCH($A41,'4. Risk Screening'!$BB$2:$BB$43,0),1)="","",IF($I41="",INDEX('4. Risk Screening'!$BT$2:$CD$43,MATCH($A41,'4. Risk Screening'!$BB$2:$BB$43,0),1),IF(ISNUMBER(SEARCH(INDEX('4. Risk Screening'!$BT$2:$CD$43,MATCH($A41,'4. Risk Screening'!$BB$2:$BB$43,0),1),$I41)),"",INDEX('4. Risk Screening'!$BT$2:$CD$43,MATCH($A41,'4. Risk Screening'!$BB$2:$BB$43,0),1)&amp;CHAR(10)&amp;$I41))),""))</x:f>
      </x:c>
      <x:c r="P41" t="str">
        <x:f>IF($A41="","",IFERROR(IF(INDEX('4. Risk Screening'!$BT$2:$CD$43,MATCH($A41,'4. Risk Screening'!$BB$2:$BB$43,0),2)="","",IF($I41="",INDEX('4. Risk Screening'!$BT$2:$CD$43,MATCH($A41,'4. Risk Screening'!$BB$2:$BB$43,0),2),IF(ISNUMBER(SEARCH(INDEX('4. Risk Screening'!$BT$2:$CD$43,MATCH($A41,'4. Risk Screening'!$BB$2:$BB$43,0),2),$I41)),"",INDEX('4. Risk Screening'!$BT$2:$CD$43,MATCH($A41,'4. Risk Screening'!$BB$2:$BB$43,0),2)&amp;CHAR(10)&amp;$I41))),""))</x:f>
      </x:c>
      <x:c r="Q41" t="str">
        <x:f>IF($A41="","",IFERROR(IF(INDEX('4. Risk Screening'!$BT$2:$CD$43,MATCH($A41,'4. Risk Screening'!$BB$2:$BB$43,0),3)="","",IF($I41="",INDEX('4. Risk Screening'!$BT$2:$CD$43,MATCH($A41,'4. Risk Screening'!$BB$2:$BB$43,0),3),IF(ISNUMBER(SEARCH(INDEX('4. Risk Screening'!$BT$2:$CD$43,MATCH($A41,'4. Risk Screening'!$BB$2:$BB$43,0),3),$I41)),"",INDEX('4. Risk Screening'!$BT$2:$CD$43,MATCH($A41,'4. Risk Screening'!$BB$2:$BB$43,0),3)&amp;CHAR(10)&amp;$I41))),""))</x:f>
      </x:c>
      <x:c r="R41" t="str">
        <x:f>IF($A41="","",IFERROR(IF(INDEX('4. Risk Screening'!$BT$2:$CD$43,MATCH($A41,'4. Risk Screening'!$BB$2:$BB$43,0),4)="","",IF($I41="",INDEX('4. Risk Screening'!$BT$2:$CD$43,MATCH($A41,'4. Risk Screening'!$BB$2:$BB$43,0),4),IF(ISNUMBER(SEARCH(INDEX('4. Risk Screening'!$BT$2:$CD$43,MATCH($A41,'4. Risk Screening'!$BB$2:$BB$43,0),4),$I41)),"",INDEX('4. Risk Screening'!$BT$2:$CD$43,MATCH($A41,'4. Risk Screening'!$BB$2:$BB$43,0),4)&amp;CHAR(10)&amp;$I41))),""))</x:f>
      </x:c>
      <x:c r="S41" t="str">
        <x:f>IF($A41="","",IFERROR(IF(INDEX('4. Risk Screening'!$BT$2:$CD$43,MATCH($A41,'4. Risk Screening'!$BB$2:$BB$43,0),5)="","",IF($I41="",INDEX('4. Risk Screening'!$BT$2:$CD$43,MATCH($A41,'4. Risk Screening'!$BB$2:$BB$43,0),5),IF(ISNUMBER(SEARCH(INDEX('4. Risk Screening'!$BT$2:$CD$43,MATCH($A41,'4. Risk Screening'!$BB$2:$BB$43,0),5),$I41)),"",INDEX('4. Risk Screening'!$BT$2:$CD$43,MATCH($A41,'4. Risk Screening'!$BB$2:$BB$43,0),5)&amp;CHAR(10)&amp;$I41))),""))</x:f>
      </x:c>
      <x:c r="T41" t="str">
        <x:f>IF($A41="","",IFERROR(IF(INDEX('4. Risk Screening'!$BT$2:$CD$43,MATCH($A41,'4. Risk Screening'!$BB$2:$BB$43,0),6)="","",IF($I41="",INDEX('4. Risk Screening'!$BT$2:$CD$43,MATCH($A41,'4. Risk Screening'!$BB$2:$BB$43,0),6),IF(ISNUMBER(SEARCH(INDEX('4. Risk Screening'!$BT$2:$CD$43,MATCH($A41,'4. Risk Screening'!$BB$2:$BB$43,0),6),$I41)),"",INDEX('4. Risk Screening'!$BT$2:$CD$43,MATCH($A41,'4. Risk Screening'!$BB$2:$BB$43,0),6)&amp;CHAR(10)&amp;$I41))),""))</x:f>
      </x:c>
      <x:c r="U41" t="str">
        <x:f>IF($A41="","",IFERROR(IF(INDEX('4. Risk Screening'!$BT$2:$CD$43,MATCH($A41,'4. Risk Screening'!$BB$2:$BB$43,0),7)="","",IF($I41="",INDEX('4. Risk Screening'!$BT$2:$CD$43,MATCH($A41,'4. Risk Screening'!$BB$2:$BB$43,0),7),IF(ISNUMBER(SEARCH(INDEX('4. Risk Screening'!$BT$2:$CD$43,MATCH($A41,'4. Risk Screening'!$BB$2:$BB$43,0),7),$I41)),"",INDEX('4. Risk Screening'!$BT$2:$CD$43,MATCH($A41,'4. Risk Screening'!$BB$2:$BB$43,0),7)&amp;CHAR(10)&amp;$I41))),""))</x:f>
      </x:c>
      <x:c r="V41" t="str">
        <x:f>IF($A41="","",IFERROR(IF(INDEX('4. Risk Screening'!$BT$2:$CD$43,MATCH($A41,'4. Risk Screening'!$BB$2:$BB$43,0),8)="","",IF($I41="",INDEX('4. Risk Screening'!$BT$2:$CD$43,MATCH($A41,'4. Risk Screening'!$BB$2:$BB$43,0),8),IF(ISNUMBER(SEARCH(INDEX('4. Risk Screening'!$BT$2:$CD$43,MATCH($A41,'4. Risk Screening'!$BB$2:$BB$43,0),8),$I41)),"",INDEX('4. Risk Screening'!$BT$2:$CD$43,MATCH($A41,'4. Risk Screening'!$BB$2:$BB$43,0),8)&amp;CHAR(10)&amp;$I41))),""))</x:f>
      </x:c>
      <x:c r="W41" t="str">
        <x:f>IF($A41="","",IFERROR(IF(INDEX('4. Risk Screening'!$BT$2:$CD$43,MATCH($A41,'4. Risk Screening'!$BB$2:$BB$43,0),9)="","",IF($I41="",INDEX('4. Risk Screening'!$BT$2:$CD$43,MATCH($A41,'4. Risk Screening'!$BB$2:$BB$43,0),9),IF(ISNUMBER(SEARCH(INDEX('4. Risk Screening'!$BT$2:$CD$43,MATCH($A41,'4. Risk Screening'!$BB$2:$BB$43,0),9),$I41)),"",INDEX('4. Risk Screening'!$BT$2:$CD$43,MATCH($A41,'4. Risk Screening'!$BB$2:$BB$43,0),9)&amp;CHAR(10)&amp;$I41))),""))</x:f>
      </x:c>
      <x:c r="X41" t="str">
        <x:f>IF($A41="","",IFERROR(IF(INDEX('4. Risk Screening'!$BT$2:$CD$43,MATCH($A41,'4. Risk Screening'!$BB$2:$BB$43,0),10)="","",IF($I41="",INDEX('4. Risk Screening'!$BT$2:$CD$43,MATCH($A41,'4. Risk Screening'!$BB$2:$BB$43,0),10),IF(ISNUMBER(SEARCH(INDEX('4. Risk Screening'!$BT$2:$CD$43,MATCH($A41,'4. Risk Screening'!$BB$2:$BB$43,0),10),$I41)),"",INDEX('4. Risk Screening'!$BT$2:$CD$43,MATCH($A41,'4. Risk Screening'!$BB$2:$BB$43,0),10)&amp;CHAR(10)&amp;$I41))),""))</x:f>
      </x:c>
      <x:c r="Y41" t="str">
        <x:f>IF($A41="","",IFERROR(IF(INDEX('4. Risk Screening'!$BT$2:$CD$43,MATCH($A41,'4. Risk Screening'!$BB$2:$BB$43,0),11)="","",IF($I41="",INDEX('4. Risk Screening'!$BT$2:$CD$43,MATCH($A41,'4. Risk Screening'!$BB$2:$BB$43,0),11),IF(ISNUMBER(SEARCH(INDEX('4. Risk Screening'!$BT$2:$CD$43,MATCH($A41,'4. Risk Screening'!$BB$2:$BB$43,0),11),$I41)),"",INDEX('4. Risk Screening'!$BT$2:$CD$43,MATCH($A41,'4. Risk Screening'!$BB$2:$BB$43,0),11)&amp;CHAR(10)&amp;$I41))),""))</x:f>
      </x:c>
      <x:c r="Z41" t="str">
        <x:f t="shared" si="17"/>
      </x:c>
      <x:c r="AA41" t="str">
        <x:f t="shared" si="18"/>
      </x:c>
      <x:c r="AB41" t="str">
        <x:f t="shared" si="19"/>
      </x:c>
      <x:c r="AC41" t="str">
        <x:f t="shared" si="20"/>
      </x:c>
      <x:c r="AD41" t="str">
        <x:f t="shared" si="21"/>
      </x:c>
      <x:c r="AE41" t="str">
        <x:f t="shared" si="22"/>
      </x:c>
      <x:c r="AF41" t="str">
        <x:f t="shared" si="23"/>
      </x:c>
      <x:c r="AG41" t="str">
        <x:f t="shared" si="24"/>
      </x:c>
      <x:c r="AH41" t="str">
        <x:f t="shared" si="25"/>
      </x:c>
      <x:c r="AI41" t="str">
        <x:f t="shared" si="26"/>
      </x:c>
      <x:c r="AJ41" t="str">
        <x:f t="shared" si="27"/>
      </x:c>
      <x:c r="AK41" t="s">
        <x:v>908</x:v>
      </x:c>
      <x:c r="AL41" t="s">
        <x:v>1157</x:v>
      </x:c>
      <x:c r="AM41" t="s">
        <x:v>1158</x:v>
      </x:c>
      <x:c r="AP41" t="s">
        <x:v>1159</x:v>
      </x:c>
      <x:c r="AR41" t="s">
        <x:v>1160</x:v>
      </x:c>
    </x:row>
    <x:row r="42" ht="27.950000762939453" customHeight="1">
      <x:c r="A42" s="1" t="str">
        <x:f>IFERROR(INDEX('4. Risk Screening'!$B$5:$B$60,MATCH(ROWS($A$6:A42),'4. Risk Screening'!$AY$5:$AY$60,0)),"")</x:f>
      </x:c>
      <x:c r="B42" s="1" t="str">
        <x:f>IF($A42="","",IFERROR(INDEX('4. Risk Screening'!$C$5:$C$60,MATCH($A42,'4. Risk Screening'!$B$5:$B$60,0)),""))</x:f>
      </x:c>
      <x:c r="C42" s="231"/>
      <x:c r="D42" s="231"/>
      <x:c r="E42" s="2" t="str">
        <x:f t="shared" si="14"/>
      </x:c>
      <x:c r="F42" s="2" t="str">
        <x:f t="shared" si="15"/>
      </x:c>
      <x:c r="G42" s="232"/>
      <x:c r="H42" s="232"/>
      <x:c r="I42" s="233"/>
      <x:c r="J42" s="234"/>
      <x:c r="K42" s="235"/>
      <x:c r="L42" s="235"/>
      <x:c r="M42" s="238"/>
      <x:c r="N42" t="str">
        <x:f t="shared" si="16"/>
      </x:c>
      <x:c r="O42" t="str">
        <x:f>IF($A42="","",IFERROR(IF(INDEX('4. Risk Screening'!$BT$2:$CD$43,MATCH($A42,'4. Risk Screening'!$BB$2:$BB$43,0),1)="","",IF($I42="",INDEX('4. Risk Screening'!$BT$2:$CD$43,MATCH($A42,'4. Risk Screening'!$BB$2:$BB$43,0),1),IF(ISNUMBER(SEARCH(INDEX('4. Risk Screening'!$BT$2:$CD$43,MATCH($A42,'4. Risk Screening'!$BB$2:$BB$43,0),1),$I42)),"",INDEX('4. Risk Screening'!$BT$2:$CD$43,MATCH($A42,'4. Risk Screening'!$BB$2:$BB$43,0),1)&amp;CHAR(10)&amp;$I42))),""))</x:f>
      </x:c>
      <x:c r="P42" t="str">
        <x:f>IF($A42="","",IFERROR(IF(INDEX('4. Risk Screening'!$BT$2:$CD$43,MATCH($A42,'4. Risk Screening'!$BB$2:$BB$43,0),2)="","",IF($I42="",INDEX('4. Risk Screening'!$BT$2:$CD$43,MATCH($A42,'4. Risk Screening'!$BB$2:$BB$43,0),2),IF(ISNUMBER(SEARCH(INDEX('4. Risk Screening'!$BT$2:$CD$43,MATCH($A42,'4. Risk Screening'!$BB$2:$BB$43,0),2),$I42)),"",INDEX('4. Risk Screening'!$BT$2:$CD$43,MATCH($A42,'4. Risk Screening'!$BB$2:$BB$43,0),2)&amp;CHAR(10)&amp;$I42))),""))</x:f>
      </x:c>
      <x:c r="Q42" t="str">
        <x:f>IF($A42="","",IFERROR(IF(INDEX('4. Risk Screening'!$BT$2:$CD$43,MATCH($A42,'4. Risk Screening'!$BB$2:$BB$43,0),3)="","",IF($I42="",INDEX('4. Risk Screening'!$BT$2:$CD$43,MATCH($A42,'4. Risk Screening'!$BB$2:$BB$43,0),3),IF(ISNUMBER(SEARCH(INDEX('4. Risk Screening'!$BT$2:$CD$43,MATCH($A42,'4. Risk Screening'!$BB$2:$BB$43,0),3),$I42)),"",INDEX('4. Risk Screening'!$BT$2:$CD$43,MATCH($A42,'4. Risk Screening'!$BB$2:$BB$43,0),3)&amp;CHAR(10)&amp;$I42))),""))</x:f>
      </x:c>
      <x:c r="R42" t="str">
        <x:f>IF($A42="","",IFERROR(IF(INDEX('4. Risk Screening'!$BT$2:$CD$43,MATCH($A42,'4. Risk Screening'!$BB$2:$BB$43,0),4)="","",IF($I42="",INDEX('4. Risk Screening'!$BT$2:$CD$43,MATCH($A42,'4. Risk Screening'!$BB$2:$BB$43,0),4),IF(ISNUMBER(SEARCH(INDEX('4. Risk Screening'!$BT$2:$CD$43,MATCH($A42,'4. Risk Screening'!$BB$2:$BB$43,0),4),$I42)),"",INDEX('4. Risk Screening'!$BT$2:$CD$43,MATCH($A42,'4. Risk Screening'!$BB$2:$BB$43,0),4)&amp;CHAR(10)&amp;$I42))),""))</x:f>
      </x:c>
      <x:c r="S42" t="str">
        <x:f>IF($A42="","",IFERROR(IF(INDEX('4. Risk Screening'!$BT$2:$CD$43,MATCH($A42,'4. Risk Screening'!$BB$2:$BB$43,0),5)="","",IF($I42="",INDEX('4. Risk Screening'!$BT$2:$CD$43,MATCH($A42,'4. Risk Screening'!$BB$2:$BB$43,0),5),IF(ISNUMBER(SEARCH(INDEX('4. Risk Screening'!$BT$2:$CD$43,MATCH($A42,'4. Risk Screening'!$BB$2:$BB$43,0),5),$I42)),"",INDEX('4. Risk Screening'!$BT$2:$CD$43,MATCH($A42,'4. Risk Screening'!$BB$2:$BB$43,0),5)&amp;CHAR(10)&amp;$I42))),""))</x:f>
      </x:c>
      <x:c r="T42" t="str">
        <x:f>IF($A42="","",IFERROR(IF(INDEX('4. Risk Screening'!$BT$2:$CD$43,MATCH($A42,'4. Risk Screening'!$BB$2:$BB$43,0),6)="","",IF($I42="",INDEX('4. Risk Screening'!$BT$2:$CD$43,MATCH($A42,'4. Risk Screening'!$BB$2:$BB$43,0),6),IF(ISNUMBER(SEARCH(INDEX('4. Risk Screening'!$BT$2:$CD$43,MATCH($A42,'4. Risk Screening'!$BB$2:$BB$43,0),6),$I42)),"",INDEX('4. Risk Screening'!$BT$2:$CD$43,MATCH($A42,'4. Risk Screening'!$BB$2:$BB$43,0),6)&amp;CHAR(10)&amp;$I42))),""))</x:f>
      </x:c>
      <x:c r="U42" t="str">
        <x:f>IF($A42="","",IFERROR(IF(INDEX('4. Risk Screening'!$BT$2:$CD$43,MATCH($A42,'4. Risk Screening'!$BB$2:$BB$43,0),7)="","",IF($I42="",INDEX('4. Risk Screening'!$BT$2:$CD$43,MATCH($A42,'4. Risk Screening'!$BB$2:$BB$43,0),7),IF(ISNUMBER(SEARCH(INDEX('4. Risk Screening'!$BT$2:$CD$43,MATCH($A42,'4. Risk Screening'!$BB$2:$BB$43,0),7),$I42)),"",INDEX('4. Risk Screening'!$BT$2:$CD$43,MATCH($A42,'4. Risk Screening'!$BB$2:$BB$43,0),7)&amp;CHAR(10)&amp;$I42))),""))</x:f>
      </x:c>
      <x:c r="V42" t="str">
        <x:f>IF($A42="","",IFERROR(IF(INDEX('4. Risk Screening'!$BT$2:$CD$43,MATCH($A42,'4. Risk Screening'!$BB$2:$BB$43,0),8)="","",IF($I42="",INDEX('4. Risk Screening'!$BT$2:$CD$43,MATCH($A42,'4. Risk Screening'!$BB$2:$BB$43,0),8),IF(ISNUMBER(SEARCH(INDEX('4. Risk Screening'!$BT$2:$CD$43,MATCH($A42,'4. Risk Screening'!$BB$2:$BB$43,0),8),$I42)),"",INDEX('4. Risk Screening'!$BT$2:$CD$43,MATCH($A42,'4. Risk Screening'!$BB$2:$BB$43,0),8)&amp;CHAR(10)&amp;$I42))),""))</x:f>
      </x:c>
      <x:c r="W42" t="str">
        <x:f>IF($A42="","",IFERROR(IF(INDEX('4. Risk Screening'!$BT$2:$CD$43,MATCH($A42,'4. Risk Screening'!$BB$2:$BB$43,0),9)="","",IF($I42="",INDEX('4. Risk Screening'!$BT$2:$CD$43,MATCH($A42,'4. Risk Screening'!$BB$2:$BB$43,0),9),IF(ISNUMBER(SEARCH(INDEX('4. Risk Screening'!$BT$2:$CD$43,MATCH($A42,'4. Risk Screening'!$BB$2:$BB$43,0),9),$I42)),"",INDEX('4. Risk Screening'!$BT$2:$CD$43,MATCH($A42,'4. Risk Screening'!$BB$2:$BB$43,0),9)&amp;CHAR(10)&amp;$I42))),""))</x:f>
      </x:c>
      <x:c r="X42" t="str">
        <x:f>IF($A42="","",IFERROR(IF(INDEX('4. Risk Screening'!$BT$2:$CD$43,MATCH($A42,'4. Risk Screening'!$BB$2:$BB$43,0),10)="","",IF($I42="",INDEX('4. Risk Screening'!$BT$2:$CD$43,MATCH($A42,'4. Risk Screening'!$BB$2:$BB$43,0),10),IF(ISNUMBER(SEARCH(INDEX('4. Risk Screening'!$BT$2:$CD$43,MATCH($A42,'4. Risk Screening'!$BB$2:$BB$43,0),10),$I42)),"",INDEX('4. Risk Screening'!$BT$2:$CD$43,MATCH($A42,'4. Risk Screening'!$BB$2:$BB$43,0),10)&amp;CHAR(10)&amp;$I42))),""))</x:f>
      </x:c>
      <x:c r="Y42" t="str">
        <x:f>IF($A42="","",IFERROR(IF(INDEX('4. Risk Screening'!$BT$2:$CD$43,MATCH($A42,'4. Risk Screening'!$BB$2:$BB$43,0),11)="","",IF($I42="",INDEX('4. Risk Screening'!$BT$2:$CD$43,MATCH($A42,'4. Risk Screening'!$BB$2:$BB$43,0),11),IF(ISNUMBER(SEARCH(INDEX('4. Risk Screening'!$BT$2:$CD$43,MATCH($A42,'4. Risk Screening'!$BB$2:$BB$43,0),11),$I42)),"",INDEX('4. Risk Screening'!$BT$2:$CD$43,MATCH($A42,'4. Risk Screening'!$BB$2:$BB$43,0),11)&amp;CHAR(10)&amp;$I42))),""))</x:f>
      </x:c>
      <x:c r="Z42" t="str">
        <x:f t="shared" si="17"/>
      </x:c>
      <x:c r="AA42" t="str">
        <x:f t="shared" si="18"/>
      </x:c>
      <x:c r="AB42" t="str">
        <x:f t="shared" si="19"/>
      </x:c>
      <x:c r="AC42" t="str">
        <x:f t="shared" si="20"/>
      </x:c>
      <x:c r="AD42" t="str">
        <x:f t="shared" si="21"/>
      </x:c>
      <x:c r="AE42" t="str">
        <x:f t="shared" si="22"/>
      </x:c>
      <x:c r="AF42" t="str">
        <x:f t="shared" si="23"/>
      </x:c>
      <x:c r="AG42" t="str">
        <x:f t="shared" si="24"/>
      </x:c>
      <x:c r="AH42" t="str">
        <x:f t="shared" si="25"/>
      </x:c>
      <x:c r="AI42" t="str">
        <x:f t="shared" si="26"/>
      </x:c>
      <x:c r="AJ42" t="str">
        <x:f t="shared" si="27"/>
      </x:c>
      <x:c r="AK42" t="s">
        <x:v>935</x:v>
      </x:c>
      <x:c r="AL42" t="s">
        <x:v>1161</x:v>
      </x:c>
      <x:c r="AM42" t="s">
        <x:v>1162</x:v>
      </x:c>
      <x:c r="AP42" t="s">
        <x:v>1105</x:v>
      </x:c>
      <x:c r="AR42" t="s">
        <x:v>1163</x:v>
      </x:c>
    </x:row>
    <x:row r="43" ht="27.950000762939453" customHeight="1">
      <x:c r="A43" s="1" t="str">
        <x:f>IFERROR(INDEX('4. Risk Screening'!$B$5:$B$60,MATCH(ROWS($A$6:A43),'4. Risk Screening'!$AY$5:$AY$60,0)),"")</x:f>
      </x:c>
      <x:c r="B43" s="1" t="str">
        <x:f>IF($A43="","",IFERROR(INDEX('4. Risk Screening'!$C$5:$C$60,MATCH($A43,'4. Risk Screening'!$B$5:$B$60,0)),""))</x:f>
      </x:c>
      <x:c r="C43" s="231"/>
      <x:c r="D43" s="231"/>
      <x:c r="E43" s="2" t="str">
        <x:f t="shared" si="14"/>
      </x:c>
      <x:c r="F43" s="2" t="str">
        <x:f t="shared" si="15"/>
      </x:c>
      <x:c r="G43" s="232"/>
      <x:c r="H43" s="232"/>
      <x:c r="I43" s="233"/>
      <x:c r="J43" s="234"/>
      <x:c r="K43" s="235"/>
      <x:c r="L43" s="235"/>
      <x:c r="M43" s="238"/>
      <x:c r="N43" t="str">
        <x:f t="shared" si="16"/>
      </x:c>
      <x:c r="O43" t="str">
        <x:f>IF($A43="","",IFERROR(IF(INDEX('4. Risk Screening'!$BT$2:$CD$43,MATCH($A43,'4. Risk Screening'!$BB$2:$BB$43,0),1)="","",IF($I43="",INDEX('4. Risk Screening'!$BT$2:$CD$43,MATCH($A43,'4. Risk Screening'!$BB$2:$BB$43,0),1),IF(ISNUMBER(SEARCH(INDEX('4. Risk Screening'!$BT$2:$CD$43,MATCH($A43,'4. Risk Screening'!$BB$2:$BB$43,0),1),$I43)),"",INDEX('4. Risk Screening'!$BT$2:$CD$43,MATCH($A43,'4. Risk Screening'!$BB$2:$BB$43,0),1)&amp;CHAR(10)&amp;$I43))),""))</x:f>
      </x:c>
      <x:c r="P43" t="str">
        <x:f>IF($A43="","",IFERROR(IF(INDEX('4. Risk Screening'!$BT$2:$CD$43,MATCH($A43,'4. Risk Screening'!$BB$2:$BB$43,0),2)="","",IF($I43="",INDEX('4. Risk Screening'!$BT$2:$CD$43,MATCH($A43,'4. Risk Screening'!$BB$2:$BB$43,0),2),IF(ISNUMBER(SEARCH(INDEX('4. Risk Screening'!$BT$2:$CD$43,MATCH($A43,'4. Risk Screening'!$BB$2:$BB$43,0),2),$I43)),"",INDEX('4. Risk Screening'!$BT$2:$CD$43,MATCH($A43,'4. Risk Screening'!$BB$2:$BB$43,0),2)&amp;CHAR(10)&amp;$I43))),""))</x:f>
      </x:c>
      <x:c r="Q43" t="str">
        <x:f>IF($A43="","",IFERROR(IF(INDEX('4. Risk Screening'!$BT$2:$CD$43,MATCH($A43,'4. Risk Screening'!$BB$2:$BB$43,0),3)="","",IF($I43="",INDEX('4. Risk Screening'!$BT$2:$CD$43,MATCH($A43,'4. Risk Screening'!$BB$2:$BB$43,0),3),IF(ISNUMBER(SEARCH(INDEX('4. Risk Screening'!$BT$2:$CD$43,MATCH($A43,'4. Risk Screening'!$BB$2:$BB$43,0),3),$I43)),"",INDEX('4. Risk Screening'!$BT$2:$CD$43,MATCH($A43,'4. Risk Screening'!$BB$2:$BB$43,0),3)&amp;CHAR(10)&amp;$I43))),""))</x:f>
      </x:c>
      <x:c r="R43" t="str">
        <x:f>IF($A43="","",IFERROR(IF(INDEX('4. Risk Screening'!$BT$2:$CD$43,MATCH($A43,'4. Risk Screening'!$BB$2:$BB$43,0),4)="","",IF($I43="",INDEX('4. Risk Screening'!$BT$2:$CD$43,MATCH($A43,'4. Risk Screening'!$BB$2:$BB$43,0),4),IF(ISNUMBER(SEARCH(INDEX('4. Risk Screening'!$BT$2:$CD$43,MATCH($A43,'4. Risk Screening'!$BB$2:$BB$43,0),4),$I43)),"",INDEX('4. Risk Screening'!$BT$2:$CD$43,MATCH($A43,'4. Risk Screening'!$BB$2:$BB$43,0),4)&amp;CHAR(10)&amp;$I43))),""))</x:f>
      </x:c>
      <x:c r="S43" t="str">
        <x:f>IF($A43="","",IFERROR(IF(INDEX('4. Risk Screening'!$BT$2:$CD$43,MATCH($A43,'4. Risk Screening'!$BB$2:$BB$43,0),5)="","",IF($I43="",INDEX('4. Risk Screening'!$BT$2:$CD$43,MATCH($A43,'4. Risk Screening'!$BB$2:$BB$43,0),5),IF(ISNUMBER(SEARCH(INDEX('4. Risk Screening'!$BT$2:$CD$43,MATCH($A43,'4. Risk Screening'!$BB$2:$BB$43,0),5),$I43)),"",INDEX('4. Risk Screening'!$BT$2:$CD$43,MATCH($A43,'4. Risk Screening'!$BB$2:$BB$43,0),5)&amp;CHAR(10)&amp;$I43))),""))</x:f>
      </x:c>
      <x:c r="T43" t="str">
        <x:f>IF($A43="","",IFERROR(IF(INDEX('4. Risk Screening'!$BT$2:$CD$43,MATCH($A43,'4. Risk Screening'!$BB$2:$BB$43,0),6)="","",IF($I43="",INDEX('4. Risk Screening'!$BT$2:$CD$43,MATCH($A43,'4. Risk Screening'!$BB$2:$BB$43,0),6),IF(ISNUMBER(SEARCH(INDEX('4. Risk Screening'!$BT$2:$CD$43,MATCH($A43,'4. Risk Screening'!$BB$2:$BB$43,0),6),$I43)),"",INDEX('4. Risk Screening'!$BT$2:$CD$43,MATCH($A43,'4. Risk Screening'!$BB$2:$BB$43,0),6)&amp;CHAR(10)&amp;$I43))),""))</x:f>
      </x:c>
      <x:c r="U43" t="str">
        <x:f>IF($A43="","",IFERROR(IF(INDEX('4. Risk Screening'!$BT$2:$CD$43,MATCH($A43,'4. Risk Screening'!$BB$2:$BB$43,0),7)="","",IF($I43="",INDEX('4. Risk Screening'!$BT$2:$CD$43,MATCH($A43,'4. Risk Screening'!$BB$2:$BB$43,0),7),IF(ISNUMBER(SEARCH(INDEX('4. Risk Screening'!$BT$2:$CD$43,MATCH($A43,'4. Risk Screening'!$BB$2:$BB$43,0),7),$I43)),"",INDEX('4. Risk Screening'!$BT$2:$CD$43,MATCH($A43,'4. Risk Screening'!$BB$2:$BB$43,0),7)&amp;CHAR(10)&amp;$I43))),""))</x:f>
      </x:c>
      <x:c r="V43" t="str">
        <x:f>IF($A43="","",IFERROR(IF(INDEX('4. Risk Screening'!$BT$2:$CD$43,MATCH($A43,'4. Risk Screening'!$BB$2:$BB$43,0),8)="","",IF($I43="",INDEX('4. Risk Screening'!$BT$2:$CD$43,MATCH($A43,'4. Risk Screening'!$BB$2:$BB$43,0),8),IF(ISNUMBER(SEARCH(INDEX('4. Risk Screening'!$BT$2:$CD$43,MATCH($A43,'4. Risk Screening'!$BB$2:$BB$43,0),8),$I43)),"",INDEX('4. Risk Screening'!$BT$2:$CD$43,MATCH($A43,'4. Risk Screening'!$BB$2:$BB$43,0),8)&amp;CHAR(10)&amp;$I43))),""))</x:f>
      </x:c>
      <x:c r="W43" t="str">
        <x:f>IF($A43="","",IFERROR(IF(INDEX('4. Risk Screening'!$BT$2:$CD$43,MATCH($A43,'4. Risk Screening'!$BB$2:$BB$43,0),9)="","",IF($I43="",INDEX('4. Risk Screening'!$BT$2:$CD$43,MATCH($A43,'4. Risk Screening'!$BB$2:$BB$43,0),9),IF(ISNUMBER(SEARCH(INDEX('4. Risk Screening'!$BT$2:$CD$43,MATCH($A43,'4. Risk Screening'!$BB$2:$BB$43,0),9),$I43)),"",INDEX('4. Risk Screening'!$BT$2:$CD$43,MATCH($A43,'4. Risk Screening'!$BB$2:$BB$43,0),9)&amp;CHAR(10)&amp;$I43))),""))</x:f>
      </x:c>
      <x:c r="X43" t="str">
        <x:f>IF($A43="","",IFERROR(IF(INDEX('4. Risk Screening'!$BT$2:$CD$43,MATCH($A43,'4. Risk Screening'!$BB$2:$BB$43,0),10)="","",IF($I43="",INDEX('4. Risk Screening'!$BT$2:$CD$43,MATCH($A43,'4. Risk Screening'!$BB$2:$BB$43,0),10),IF(ISNUMBER(SEARCH(INDEX('4. Risk Screening'!$BT$2:$CD$43,MATCH($A43,'4. Risk Screening'!$BB$2:$BB$43,0),10),$I43)),"",INDEX('4. Risk Screening'!$BT$2:$CD$43,MATCH($A43,'4. Risk Screening'!$BB$2:$BB$43,0),10)&amp;CHAR(10)&amp;$I43))),""))</x:f>
      </x:c>
      <x:c r="Y43" t="str">
        <x:f>IF($A43="","",IFERROR(IF(INDEX('4. Risk Screening'!$BT$2:$CD$43,MATCH($A43,'4. Risk Screening'!$BB$2:$BB$43,0),11)="","",IF($I43="",INDEX('4. Risk Screening'!$BT$2:$CD$43,MATCH($A43,'4. Risk Screening'!$BB$2:$BB$43,0),11),IF(ISNUMBER(SEARCH(INDEX('4. Risk Screening'!$BT$2:$CD$43,MATCH($A43,'4. Risk Screening'!$BB$2:$BB$43,0),11),$I43)),"",INDEX('4. Risk Screening'!$BT$2:$CD$43,MATCH($A43,'4. Risk Screening'!$BB$2:$BB$43,0),11)&amp;CHAR(10)&amp;$I43))),""))</x:f>
      </x:c>
      <x:c r="Z43" t="str">
        <x:f t="shared" si="17"/>
      </x:c>
      <x:c r="AA43" t="str">
        <x:f t="shared" si="18"/>
      </x:c>
      <x:c r="AB43" t="str">
        <x:f t="shared" si="19"/>
      </x:c>
      <x:c r="AC43" t="str">
        <x:f t="shared" si="20"/>
      </x:c>
      <x:c r="AD43" t="str">
        <x:f t="shared" si="21"/>
      </x:c>
      <x:c r="AE43" t="str">
        <x:f t="shared" si="22"/>
      </x:c>
      <x:c r="AF43" t="str">
        <x:f t="shared" si="23"/>
      </x:c>
      <x:c r="AG43" t="str">
        <x:f t="shared" si="24"/>
      </x:c>
      <x:c r="AH43" t="str">
        <x:f t="shared" si="25"/>
      </x:c>
      <x:c r="AI43" t="str">
        <x:f t="shared" si="26"/>
      </x:c>
      <x:c r="AJ43" t="str">
        <x:f t="shared" si="27"/>
      </x:c>
      <x:c r="AK43" t="s">
        <x:v>952</x:v>
      </x:c>
      <x:c r="AL43" t="s">
        <x:v>1164</x:v>
      </x:c>
      <x:c r="AM43" t="s">
        <x:v>1165</x:v>
      </x:c>
      <x:c r="AP43" t="s">
        <x:v>1105</x:v>
      </x:c>
      <x:c r="AR43" t="s">
        <x:v>1155</x:v>
      </x:c>
    </x:row>
    <x:row r="44" ht="27.950000762939453" customHeight="1">
      <x:c r="A44" s="1" t="str">
        <x:f>IFERROR(INDEX('4. Risk Screening'!$B$5:$B$60,MATCH(ROWS($A$6:A44),'4. Risk Screening'!$AY$5:$AY$60,0)),"")</x:f>
      </x:c>
      <x:c r="B44" s="1" t="str">
        <x:f>IF($A44="","",IFERROR(INDEX('4. Risk Screening'!$C$5:$C$60,MATCH($A44,'4. Risk Screening'!$B$5:$B$60,0)),""))</x:f>
      </x:c>
      <x:c r="C44" s="231"/>
      <x:c r="D44" s="231"/>
      <x:c r="E44" s="2" t="str">
        <x:f t="shared" si="14"/>
      </x:c>
      <x:c r="F44" s="2" t="str">
        <x:f t="shared" si="15"/>
      </x:c>
      <x:c r="G44" s="232"/>
      <x:c r="H44" s="232"/>
      <x:c r="I44" s="233"/>
      <x:c r="J44" s="234"/>
      <x:c r="K44" s="235"/>
      <x:c r="L44" s="235"/>
      <x:c r="M44" s="238"/>
      <x:c r="N44" t="str">
        <x:f t="shared" si="16"/>
      </x:c>
      <x:c r="O44" t="str">
        <x:f>IF($A44="","",IFERROR(IF(INDEX('4. Risk Screening'!$BT$2:$CD$43,MATCH($A44,'4. Risk Screening'!$BB$2:$BB$43,0),1)="","",IF($I44="",INDEX('4. Risk Screening'!$BT$2:$CD$43,MATCH($A44,'4. Risk Screening'!$BB$2:$BB$43,0),1),IF(ISNUMBER(SEARCH(INDEX('4. Risk Screening'!$BT$2:$CD$43,MATCH($A44,'4. Risk Screening'!$BB$2:$BB$43,0),1),$I44)),"",INDEX('4. Risk Screening'!$BT$2:$CD$43,MATCH($A44,'4. Risk Screening'!$BB$2:$BB$43,0),1)&amp;CHAR(10)&amp;$I44))),""))</x:f>
      </x:c>
      <x:c r="P44" t="str">
        <x:f>IF($A44="","",IFERROR(IF(INDEX('4. Risk Screening'!$BT$2:$CD$43,MATCH($A44,'4. Risk Screening'!$BB$2:$BB$43,0),2)="","",IF($I44="",INDEX('4. Risk Screening'!$BT$2:$CD$43,MATCH($A44,'4. Risk Screening'!$BB$2:$BB$43,0),2),IF(ISNUMBER(SEARCH(INDEX('4. Risk Screening'!$BT$2:$CD$43,MATCH($A44,'4. Risk Screening'!$BB$2:$BB$43,0),2),$I44)),"",INDEX('4. Risk Screening'!$BT$2:$CD$43,MATCH($A44,'4. Risk Screening'!$BB$2:$BB$43,0),2)&amp;CHAR(10)&amp;$I44))),""))</x:f>
      </x:c>
      <x:c r="Q44" t="str">
        <x:f>IF($A44="","",IFERROR(IF(INDEX('4. Risk Screening'!$BT$2:$CD$43,MATCH($A44,'4. Risk Screening'!$BB$2:$BB$43,0),3)="","",IF($I44="",INDEX('4. Risk Screening'!$BT$2:$CD$43,MATCH($A44,'4. Risk Screening'!$BB$2:$BB$43,0),3),IF(ISNUMBER(SEARCH(INDEX('4. Risk Screening'!$BT$2:$CD$43,MATCH($A44,'4. Risk Screening'!$BB$2:$BB$43,0),3),$I44)),"",INDEX('4. Risk Screening'!$BT$2:$CD$43,MATCH($A44,'4. Risk Screening'!$BB$2:$BB$43,0),3)&amp;CHAR(10)&amp;$I44))),""))</x:f>
      </x:c>
      <x:c r="R44" t="str">
        <x:f>IF($A44="","",IFERROR(IF(INDEX('4. Risk Screening'!$BT$2:$CD$43,MATCH($A44,'4. Risk Screening'!$BB$2:$BB$43,0),4)="","",IF($I44="",INDEX('4. Risk Screening'!$BT$2:$CD$43,MATCH($A44,'4. Risk Screening'!$BB$2:$BB$43,0),4),IF(ISNUMBER(SEARCH(INDEX('4. Risk Screening'!$BT$2:$CD$43,MATCH($A44,'4. Risk Screening'!$BB$2:$BB$43,0),4),$I44)),"",INDEX('4. Risk Screening'!$BT$2:$CD$43,MATCH($A44,'4. Risk Screening'!$BB$2:$BB$43,0),4)&amp;CHAR(10)&amp;$I44))),""))</x:f>
      </x:c>
      <x:c r="S44" t="str">
        <x:f>IF($A44="","",IFERROR(IF(INDEX('4. Risk Screening'!$BT$2:$CD$43,MATCH($A44,'4. Risk Screening'!$BB$2:$BB$43,0),5)="","",IF($I44="",INDEX('4. Risk Screening'!$BT$2:$CD$43,MATCH($A44,'4. Risk Screening'!$BB$2:$BB$43,0),5),IF(ISNUMBER(SEARCH(INDEX('4. Risk Screening'!$BT$2:$CD$43,MATCH($A44,'4. Risk Screening'!$BB$2:$BB$43,0),5),$I44)),"",INDEX('4. Risk Screening'!$BT$2:$CD$43,MATCH($A44,'4. Risk Screening'!$BB$2:$BB$43,0),5)&amp;CHAR(10)&amp;$I44))),""))</x:f>
      </x:c>
      <x:c r="T44" t="str">
        <x:f>IF($A44="","",IFERROR(IF(INDEX('4. Risk Screening'!$BT$2:$CD$43,MATCH($A44,'4. Risk Screening'!$BB$2:$BB$43,0),6)="","",IF($I44="",INDEX('4. Risk Screening'!$BT$2:$CD$43,MATCH($A44,'4. Risk Screening'!$BB$2:$BB$43,0),6),IF(ISNUMBER(SEARCH(INDEX('4. Risk Screening'!$BT$2:$CD$43,MATCH($A44,'4. Risk Screening'!$BB$2:$BB$43,0),6),$I44)),"",INDEX('4. Risk Screening'!$BT$2:$CD$43,MATCH($A44,'4. Risk Screening'!$BB$2:$BB$43,0),6)&amp;CHAR(10)&amp;$I44))),""))</x:f>
      </x:c>
      <x:c r="U44" t="str">
        <x:f>IF($A44="","",IFERROR(IF(INDEX('4. Risk Screening'!$BT$2:$CD$43,MATCH($A44,'4. Risk Screening'!$BB$2:$BB$43,0),7)="","",IF($I44="",INDEX('4. Risk Screening'!$BT$2:$CD$43,MATCH($A44,'4. Risk Screening'!$BB$2:$BB$43,0),7),IF(ISNUMBER(SEARCH(INDEX('4. Risk Screening'!$BT$2:$CD$43,MATCH($A44,'4. Risk Screening'!$BB$2:$BB$43,0),7),$I44)),"",INDEX('4. Risk Screening'!$BT$2:$CD$43,MATCH($A44,'4. Risk Screening'!$BB$2:$BB$43,0),7)&amp;CHAR(10)&amp;$I44))),""))</x:f>
      </x:c>
      <x:c r="V44" t="str">
        <x:f>IF($A44="","",IFERROR(IF(INDEX('4. Risk Screening'!$BT$2:$CD$43,MATCH($A44,'4. Risk Screening'!$BB$2:$BB$43,0),8)="","",IF($I44="",INDEX('4. Risk Screening'!$BT$2:$CD$43,MATCH($A44,'4. Risk Screening'!$BB$2:$BB$43,0),8),IF(ISNUMBER(SEARCH(INDEX('4. Risk Screening'!$BT$2:$CD$43,MATCH($A44,'4. Risk Screening'!$BB$2:$BB$43,0),8),$I44)),"",INDEX('4. Risk Screening'!$BT$2:$CD$43,MATCH($A44,'4. Risk Screening'!$BB$2:$BB$43,0),8)&amp;CHAR(10)&amp;$I44))),""))</x:f>
      </x:c>
      <x:c r="W44" t="str">
        <x:f>IF($A44="","",IFERROR(IF(INDEX('4. Risk Screening'!$BT$2:$CD$43,MATCH($A44,'4. Risk Screening'!$BB$2:$BB$43,0),9)="","",IF($I44="",INDEX('4. Risk Screening'!$BT$2:$CD$43,MATCH($A44,'4. Risk Screening'!$BB$2:$BB$43,0),9),IF(ISNUMBER(SEARCH(INDEX('4. Risk Screening'!$BT$2:$CD$43,MATCH($A44,'4. Risk Screening'!$BB$2:$BB$43,0),9),$I44)),"",INDEX('4. Risk Screening'!$BT$2:$CD$43,MATCH($A44,'4. Risk Screening'!$BB$2:$BB$43,0),9)&amp;CHAR(10)&amp;$I44))),""))</x:f>
      </x:c>
      <x:c r="X44" t="str">
        <x:f>IF($A44="","",IFERROR(IF(INDEX('4. Risk Screening'!$BT$2:$CD$43,MATCH($A44,'4. Risk Screening'!$BB$2:$BB$43,0),10)="","",IF($I44="",INDEX('4. Risk Screening'!$BT$2:$CD$43,MATCH($A44,'4. Risk Screening'!$BB$2:$BB$43,0),10),IF(ISNUMBER(SEARCH(INDEX('4. Risk Screening'!$BT$2:$CD$43,MATCH($A44,'4. Risk Screening'!$BB$2:$BB$43,0),10),$I44)),"",INDEX('4. Risk Screening'!$BT$2:$CD$43,MATCH($A44,'4. Risk Screening'!$BB$2:$BB$43,0),10)&amp;CHAR(10)&amp;$I44))),""))</x:f>
      </x:c>
      <x:c r="Y44" t="str">
        <x:f>IF($A44="","",IFERROR(IF(INDEX('4. Risk Screening'!$BT$2:$CD$43,MATCH($A44,'4. Risk Screening'!$BB$2:$BB$43,0),11)="","",IF($I44="",INDEX('4. Risk Screening'!$BT$2:$CD$43,MATCH($A44,'4. Risk Screening'!$BB$2:$BB$43,0),11),IF(ISNUMBER(SEARCH(INDEX('4. Risk Screening'!$BT$2:$CD$43,MATCH($A44,'4. Risk Screening'!$BB$2:$BB$43,0),11),$I44)),"",INDEX('4. Risk Screening'!$BT$2:$CD$43,MATCH($A44,'4. Risk Screening'!$BB$2:$BB$43,0),11)&amp;CHAR(10)&amp;$I44))),""))</x:f>
      </x:c>
      <x:c r="Z44" t="str">
        <x:f t="shared" si="17"/>
      </x:c>
      <x:c r="AA44" t="str">
        <x:f t="shared" si="18"/>
      </x:c>
      <x:c r="AB44" t="str">
        <x:f t="shared" si="19"/>
      </x:c>
      <x:c r="AC44" t="str">
        <x:f t="shared" si="20"/>
      </x:c>
      <x:c r="AD44" t="str">
        <x:f t="shared" si="21"/>
      </x:c>
      <x:c r="AE44" t="str">
        <x:f t="shared" si="22"/>
      </x:c>
      <x:c r="AF44" t="str">
        <x:f t="shared" si="23"/>
      </x:c>
      <x:c r="AG44" t="str">
        <x:f t="shared" si="24"/>
      </x:c>
      <x:c r="AH44" t="str">
        <x:f t="shared" si="25"/>
      </x:c>
      <x:c r="AI44" t="str">
        <x:f t="shared" si="26"/>
      </x:c>
      <x:c r="AJ44" t="str">
        <x:f t="shared" si="27"/>
      </x:c>
    </x:row>
    <x:row r="45" ht="27.950000762939453" customHeight="1">
      <x:c r="A45" s="1" t="str">
        <x:f>IFERROR(INDEX('4. Risk Screening'!$B$5:$B$60,MATCH(ROWS($A$6:A45),'4. Risk Screening'!$AY$5:$AY$60,0)),"")</x:f>
      </x:c>
      <x:c r="B45" s="1" t="str">
        <x:f>IF($A45="","",IFERROR(INDEX('4. Risk Screening'!$C$5:$C$60,MATCH($A45,'4. Risk Screening'!$B$5:$B$60,0)),""))</x:f>
      </x:c>
      <x:c r="C45" s="231"/>
      <x:c r="D45" s="231"/>
      <x:c r="E45" s="2" t="str">
        <x:f t="shared" si="14"/>
      </x:c>
      <x:c r="F45" s="2" t="str">
        <x:f t="shared" si="15"/>
      </x:c>
      <x:c r="G45" s="232"/>
      <x:c r="H45" s="232"/>
      <x:c r="I45" s="233"/>
      <x:c r="J45" s="234"/>
      <x:c r="K45" s="235"/>
      <x:c r="L45" s="235"/>
      <x:c r="M45" s="238"/>
      <x:c r="N45" t="str">
        <x:f t="shared" si="16"/>
      </x:c>
      <x:c r="O45" t="str">
        <x:f>IF($A45="","",IFERROR(IF(INDEX('4. Risk Screening'!$BT$2:$CD$43,MATCH($A45,'4. Risk Screening'!$BB$2:$BB$43,0),1)="","",IF($I45="",INDEX('4. Risk Screening'!$BT$2:$CD$43,MATCH($A45,'4. Risk Screening'!$BB$2:$BB$43,0),1),IF(ISNUMBER(SEARCH(INDEX('4. Risk Screening'!$BT$2:$CD$43,MATCH($A45,'4. Risk Screening'!$BB$2:$BB$43,0),1),$I45)),"",INDEX('4. Risk Screening'!$BT$2:$CD$43,MATCH($A45,'4. Risk Screening'!$BB$2:$BB$43,0),1)&amp;CHAR(10)&amp;$I45))),""))</x:f>
      </x:c>
      <x:c r="P45" t="str">
        <x:f>IF($A45="","",IFERROR(IF(INDEX('4. Risk Screening'!$BT$2:$CD$43,MATCH($A45,'4. Risk Screening'!$BB$2:$BB$43,0),2)="","",IF($I45="",INDEX('4. Risk Screening'!$BT$2:$CD$43,MATCH($A45,'4. Risk Screening'!$BB$2:$BB$43,0),2),IF(ISNUMBER(SEARCH(INDEX('4. Risk Screening'!$BT$2:$CD$43,MATCH($A45,'4. Risk Screening'!$BB$2:$BB$43,0),2),$I45)),"",INDEX('4. Risk Screening'!$BT$2:$CD$43,MATCH($A45,'4. Risk Screening'!$BB$2:$BB$43,0),2)&amp;CHAR(10)&amp;$I45))),""))</x:f>
      </x:c>
      <x:c r="Q45" t="str">
        <x:f>IF($A45="","",IFERROR(IF(INDEX('4. Risk Screening'!$BT$2:$CD$43,MATCH($A45,'4. Risk Screening'!$BB$2:$BB$43,0),3)="","",IF($I45="",INDEX('4. Risk Screening'!$BT$2:$CD$43,MATCH($A45,'4. Risk Screening'!$BB$2:$BB$43,0),3),IF(ISNUMBER(SEARCH(INDEX('4. Risk Screening'!$BT$2:$CD$43,MATCH($A45,'4. Risk Screening'!$BB$2:$BB$43,0),3),$I45)),"",INDEX('4. Risk Screening'!$BT$2:$CD$43,MATCH($A45,'4. Risk Screening'!$BB$2:$BB$43,0),3)&amp;CHAR(10)&amp;$I45))),""))</x:f>
      </x:c>
      <x:c r="R45" t="str">
        <x:f>IF($A45="","",IFERROR(IF(INDEX('4. Risk Screening'!$BT$2:$CD$43,MATCH($A45,'4. Risk Screening'!$BB$2:$BB$43,0),4)="","",IF($I45="",INDEX('4. Risk Screening'!$BT$2:$CD$43,MATCH($A45,'4. Risk Screening'!$BB$2:$BB$43,0),4),IF(ISNUMBER(SEARCH(INDEX('4. Risk Screening'!$BT$2:$CD$43,MATCH($A45,'4. Risk Screening'!$BB$2:$BB$43,0),4),$I45)),"",INDEX('4. Risk Screening'!$BT$2:$CD$43,MATCH($A45,'4. Risk Screening'!$BB$2:$BB$43,0),4)&amp;CHAR(10)&amp;$I45))),""))</x:f>
      </x:c>
      <x:c r="S45" t="str">
        <x:f>IF($A45="","",IFERROR(IF(INDEX('4. Risk Screening'!$BT$2:$CD$43,MATCH($A45,'4. Risk Screening'!$BB$2:$BB$43,0),5)="","",IF($I45="",INDEX('4. Risk Screening'!$BT$2:$CD$43,MATCH($A45,'4. Risk Screening'!$BB$2:$BB$43,0),5),IF(ISNUMBER(SEARCH(INDEX('4. Risk Screening'!$BT$2:$CD$43,MATCH($A45,'4. Risk Screening'!$BB$2:$BB$43,0),5),$I45)),"",INDEX('4. Risk Screening'!$BT$2:$CD$43,MATCH($A45,'4. Risk Screening'!$BB$2:$BB$43,0),5)&amp;CHAR(10)&amp;$I45))),""))</x:f>
      </x:c>
      <x:c r="T45" t="str">
        <x:f>IF($A45="","",IFERROR(IF(INDEX('4. Risk Screening'!$BT$2:$CD$43,MATCH($A45,'4. Risk Screening'!$BB$2:$BB$43,0),6)="","",IF($I45="",INDEX('4. Risk Screening'!$BT$2:$CD$43,MATCH($A45,'4. Risk Screening'!$BB$2:$BB$43,0),6),IF(ISNUMBER(SEARCH(INDEX('4. Risk Screening'!$BT$2:$CD$43,MATCH($A45,'4. Risk Screening'!$BB$2:$BB$43,0),6),$I45)),"",INDEX('4. Risk Screening'!$BT$2:$CD$43,MATCH($A45,'4. Risk Screening'!$BB$2:$BB$43,0),6)&amp;CHAR(10)&amp;$I45))),""))</x:f>
      </x:c>
      <x:c r="U45" t="str">
        <x:f>IF($A45="","",IFERROR(IF(INDEX('4. Risk Screening'!$BT$2:$CD$43,MATCH($A45,'4. Risk Screening'!$BB$2:$BB$43,0),7)="","",IF($I45="",INDEX('4. Risk Screening'!$BT$2:$CD$43,MATCH($A45,'4. Risk Screening'!$BB$2:$BB$43,0),7),IF(ISNUMBER(SEARCH(INDEX('4. Risk Screening'!$BT$2:$CD$43,MATCH($A45,'4. Risk Screening'!$BB$2:$BB$43,0),7),$I45)),"",INDEX('4. Risk Screening'!$BT$2:$CD$43,MATCH($A45,'4. Risk Screening'!$BB$2:$BB$43,0),7)&amp;CHAR(10)&amp;$I45))),""))</x:f>
      </x:c>
      <x:c r="V45" t="str">
        <x:f>IF($A45="","",IFERROR(IF(INDEX('4. Risk Screening'!$BT$2:$CD$43,MATCH($A45,'4. Risk Screening'!$BB$2:$BB$43,0),8)="","",IF($I45="",INDEX('4. Risk Screening'!$BT$2:$CD$43,MATCH($A45,'4. Risk Screening'!$BB$2:$BB$43,0),8),IF(ISNUMBER(SEARCH(INDEX('4. Risk Screening'!$BT$2:$CD$43,MATCH($A45,'4. Risk Screening'!$BB$2:$BB$43,0),8),$I45)),"",INDEX('4. Risk Screening'!$BT$2:$CD$43,MATCH($A45,'4. Risk Screening'!$BB$2:$BB$43,0),8)&amp;CHAR(10)&amp;$I45))),""))</x:f>
      </x:c>
      <x:c r="W45" t="str">
        <x:f>IF($A45="","",IFERROR(IF(INDEX('4. Risk Screening'!$BT$2:$CD$43,MATCH($A45,'4. Risk Screening'!$BB$2:$BB$43,0),9)="","",IF($I45="",INDEX('4. Risk Screening'!$BT$2:$CD$43,MATCH($A45,'4. Risk Screening'!$BB$2:$BB$43,0),9),IF(ISNUMBER(SEARCH(INDEX('4. Risk Screening'!$BT$2:$CD$43,MATCH($A45,'4. Risk Screening'!$BB$2:$BB$43,0),9),$I45)),"",INDEX('4. Risk Screening'!$BT$2:$CD$43,MATCH($A45,'4. Risk Screening'!$BB$2:$BB$43,0),9)&amp;CHAR(10)&amp;$I45))),""))</x:f>
      </x:c>
      <x:c r="X45" t="str">
        <x:f>IF($A45="","",IFERROR(IF(INDEX('4. Risk Screening'!$BT$2:$CD$43,MATCH($A45,'4. Risk Screening'!$BB$2:$BB$43,0),10)="","",IF($I45="",INDEX('4. Risk Screening'!$BT$2:$CD$43,MATCH($A45,'4. Risk Screening'!$BB$2:$BB$43,0),10),IF(ISNUMBER(SEARCH(INDEX('4. Risk Screening'!$BT$2:$CD$43,MATCH($A45,'4. Risk Screening'!$BB$2:$BB$43,0),10),$I45)),"",INDEX('4. Risk Screening'!$BT$2:$CD$43,MATCH($A45,'4. Risk Screening'!$BB$2:$BB$43,0),10)&amp;CHAR(10)&amp;$I45))),""))</x:f>
      </x:c>
      <x:c r="Y45" t="str">
        <x:f>IF($A45="","",IFERROR(IF(INDEX('4. Risk Screening'!$BT$2:$CD$43,MATCH($A45,'4. Risk Screening'!$BB$2:$BB$43,0),11)="","",IF($I45="",INDEX('4. Risk Screening'!$BT$2:$CD$43,MATCH($A45,'4. Risk Screening'!$BB$2:$BB$43,0),11),IF(ISNUMBER(SEARCH(INDEX('4. Risk Screening'!$BT$2:$CD$43,MATCH($A45,'4. Risk Screening'!$BB$2:$BB$43,0),11),$I45)),"",INDEX('4. Risk Screening'!$BT$2:$CD$43,MATCH($A45,'4. Risk Screening'!$BB$2:$BB$43,0),11)&amp;CHAR(10)&amp;$I45))),""))</x:f>
      </x:c>
      <x:c r="Z45" t="str">
        <x:f t="shared" si="17"/>
      </x:c>
      <x:c r="AA45" t="str">
        <x:f t="shared" si="18"/>
      </x:c>
      <x:c r="AB45" t="str">
        <x:f t="shared" si="19"/>
      </x:c>
      <x:c r="AC45" t="str">
        <x:f t="shared" si="20"/>
      </x:c>
      <x:c r="AD45" t="str">
        <x:f t="shared" si="21"/>
      </x:c>
      <x:c r="AE45" t="str">
        <x:f t="shared" si="22"/>
      </x:c>
      <x:c r="AF45" t="str">
        <x:f t="shared" si="23"/>
      </x:c>
      <x:c r="AG45" t="str">
        <x:f t="shared" si="24"/>
      </x:c>
      <x:c r="AH45" t="str">
        <x:f t="shared" si="25"/>
      </x:c>
      <x:c r="AI45" t="str">
        <x:f t="shared" si="26"/>
      </x:c>
      <x:c r="AJ45" t="str">
        <x:f t="shared" si="27"/>
      </x:c>
    </x:row>
    <x:row r="46" ht="27.950000762939453" customHeight="1">
      <x:c r="A46" s="1" t="str">
        <x:f>IFERROR(INDEX('4. Risk Screening'!$B$5:$B$60,MATCH(ROWS($A$6:A46),'4. Risk Screening'!$AY$5:$AY$60,0)),"")</x:f>
      </x:c>
      <x:c r="B46" s="1" t="str">
        <x:f>IF($A46="","",IFERROR(INDEX('4. Risk Screening'!$C$5:$C$60,MATCH($A46,'4. Risk Screening'!$B$5:$B$60,0)),""))</x:f>
      </x:c>
      <x:c r="C46" s="231"/>
      <x:c r="D46" s="231"/>
      <x:c r="E46" s="2" t="str">
        <x:f t="shared" si="14"/>
      </x:c>
      <x:c r="F46" s="2" t="str">
        <x:f t="shared" si="15"/>
      </x:c>
      <x:c r="G46" s="232"/>
      <x:c r="H46" s="232"/>
      <x:c r="I46" s="233"/>
      <x:c r="J46" s="234"/>
      <x:c r="K46" s="235"/>
      <x:c r="L46" s="235"/>
      <x:c r="M46" s="238"/>
      <x:c r="N46" t="str">
        <x:f t="shared" si="16"/>
      </x:c>
      <x:c r="O46" t="str">
        <x:f>IF($A46="","",IFERROR(IF(INDEX('4. Risk Screening'!$BT$2:$CD$43,MATCH($A46,'4. Risk Screening'!$BB$2:$BB$43,0),1)="","",IF($I46="",INDEX('4. Risk Screening'!$BT$2:$CD$43,MATCH($A46,'4. Risk Screening'!$BB$2:$BB$43,0),1),IF(ISNUMBER(SEARCH(INDEX('4. Risk Screening'!$BT$2:$CD$43,MATCH($A46,'4. Risk Screening'!$BB$2:$BB$43,0),1),$I46)),"",INDEX('4. Risk Screening'!$BT$2:$CD$43,MATCH($A46,'4. Risk Screening'!$BB$2:$BB$43,0),1)&amp;CHAR(10)&amp;$I46))),""))</x:f>
      </x:c>
      <x:c r="P46" t="str">
        <x:f>IF($A46="","",IFERROR(IF(INDEX('4. Risk Screening'!$BT$2:$CD$43,MATCH($A46,'4. Risk Screening'!$BB$2:$BB$43,0),2)="","",IF($I46="",INDEX('4. Risk Screening'!$BT$2:$CD$43,MATCH($A46,'4. Risk Screening'!$BB$2:$BB$43,0),2),IF(ISNUMBER(SEARCH(INDEX('4. Risk Screening'!$BT$2:$CD$43,MATCH($A46,'4. Risk Screening'!$BB$2:$BB$43,0),2),$I46)),"",INDEX('4. Risk Screening'!$BT$2:$CD$43,MATCH($A46,'4. Risk Screening'!$BB$2:$BB$43,0),2)&amp;CHAR(10)&amp;$I46))),""))</x:f>
      </x:c>
      <x:c r="Q46" t="str">
        <x:f>IF($A46="","",IFERROR(IF(INDEX('4. Risk Screening'!$BT$2:$CD$43,MATCH($A46,'4. Risk Screening'!$BB$2:$BB$43,0),3)="","",IF($I46="",INDEX('4. Risk Screening'!$BT$2:$CD$43,MATCH($A46,'4. Risk Screening'!$BB$2:$BB$43,0),3),IF(ISNUMBER(SEARCH(INDEX('4. Risk Screening'!$BT$2:$CD$43,MATCH($A46,'4. Risk Screening'!$BB$2:$BB$43,0),3),$I46)),"",INDEX('4. Risk Screening'!$BT$2:$CD$43,MATCH($A46,'4. Risk Screening'!$BB$2:$BB$43,0),3)&amp;CHAR(10)&amp;$I46))),""))</x:f>
      </x:c>
      <x:c r="R46" t="str">
        <x:f>IF($A46="","",IFERROR(IF(INDEX('4. Risk Screening'!$BT$2:$CD$43,MATCH($A46,'4. Risk Screening'!$BB$2:$BB$43,0),4)="","",IF($I46="",INDEX('4. Risk Screening'!$BT$2:$CD$43,MATCH($A46,'4. Risk Screening'!$BB$2:$BB$43,0),4),IF(ISNUMBER(SEARCH(INDEX('4. Risk Screening'!$BT$2:$CD$43,MATCH($A46,'4. Risk Screening'!$BB$2:$BB$43,0),4),$I46)),"",INDEX('4. Risk Screening'!$BT$2:$CD$43,MATCH($A46,'4. Risk Screening'!$BB$2:$BB$43,0),4)&amp;CHAR(10)&amp;$I46))),""))</x:f>
      </x:c>
      <x:c r="S46" t="str">
        <x:f>IF($A46="","",IFERROR(IF(INDEX('4. Risk Screening'!$BT$2:$CD$43,MATCH($A46,'4. Risk Screening'!$BB$2:$BB$43,0),5)="","",IF($I46="",INDEX('4. Risk Screening'!$BT$2:$CD$43,MATCH($A46,'4. Risk Screening'!$BB$2:$BB$43,0),5),IF(ISNUMBER(SEARCH(INDEX('4. Risk Screening'!$BT$2:$CD$43,MATCH($A46,'4. Risk Screening'!$BB$2:$BB$43,0),5),$I46)),"",INDEX('4. Risk Screening'!$BT$2:$CD$43,MATCH($A46,'4. Risk Screening'!$BB$2:$BB$43,0),5)&amp;CHAR(10)&amp;$I46))),""))</x:f>
      </x:c>
      <x:c r="T46" t="str">
        <x:f>IF($A46="","",IFERROR(IF(INDEX('4. Risk Screening'!$BT$2:$CD$43,MATCH($A46,'4. Risk Screening'!$BB$2:$BB$43,0),6)="","",IF($I46="",INDEX('4. Risk Screening'!$BT$2:$CD$43,MATCH($A46,'4. Risk Screening'!$BB$2:$BB$43,0),6),IF(ISNUMBER(SEARCH(INDEX('4. Risk Screening'!$BT$2:$CD$43,MATCH($A46,'4. Risk Screening'!$BB$2:$BB$43,0),6),$I46)),"",INDEX('4. Risk Screening'!$BT$2:$CD$43,MATCH($A46,'4. Risk Screening'!$BB$2:$BB$43,0),6)&amp;CHAR(10)&amp;$I46))),""))</x:f>
      </x:c>
      <x:c r="U46" t="str">
        <x:f>IF($A46="","",IFERROR(IF(INDEX('4. Risk Screening'!$BT$2:$CD$43,MATCH($A46,'4. Risk Screening'!$BB$2:$BB$43,0),7)="","",IF($I46="",INDEX('4. Risk Screening'!$BT$2:$CD$43,MATCH($A46,'4. Risk Screening'!$BB$2:$BB$43,0),7),IF(ISNUMBER(SEARCH(INDEX('4. Risk Screening'!$BT$2:$CD$43,MATCH($A46,'4. Risk Screening'!$BB$2:$BB$43,0),7),$I46)),"",INDEX('4. Risk Screening'!$BT$2:$CD$43,MATCH($A46,'4. Risk Screening'!$BB$2:$BB$43,0),7)&amp;CHAR(10)&amp;$I46))),""))</x:f>
      </x:c>
      <x:c r="V46" t="str">
        <x:f>IF($A46="","",IFERROR(IF(INDEX('4. Risk Screening'!$BT$2:$CD$43,MATCH($A46,'4. Risk Screening'!$BB$2:$BB$43,0),8)="","",IF($I46="",INDEX('4. Risk Screening'!$BT$2:$CD$43,MATCH($A46,'4. Risk Screening'!$BB$2:$BB$43,0),8),IF(ISNUMBER(SEARCH(INDEX('4. Risk Screening'!$BT$2:$CD$43,MATCH($A46,'4. Risk Screening'!$BB$2:$BB$43,0),8),$I46)),"",INDEX('4. Risk Screening'!$BT$2:$CD$43,MATCH($A46,'4. Risk Screening'!$BB$2:$BB$43,0),8)&amp;CHAR(10)&amp;$I46))),""))</x:f>
      </x:c>
      <x:c r="W46" t="str">
        <x:f>IF($A46="","",IFERROR(IF(INDEX('4. Risk Screening'!$BT$2:$CD$43,MATCH($A46,'4. Risk Screening'!$BB$2:$BB$43,0),9)="","",IF($I46="",INDEX('4. Risk Screening'!$BT$2:$CD$43,MATCH($A46,'4. Risk Screening'!$BB$2:$BB$43,0),9),IF(ISNUMBER(SEARCH(INDEX('4. Risk Screening'!$BT$2:$CD$43,MATCH($A46,'4. Risk Screening'!$BB$2:$BB$43,0),9),$I46)),"",INDEX('4. Risk Screening'!$BT$2:$CD$43,MATCH($A46,'4. Risk Screening'!$BB$2:$BB$43,0),9)&amp;CHAR(10)&amp;$I46))),""))</x:f>
      </x:c>
      <x:c r="X46" t="str">
        <x:f>IF($A46="","",IFERROR(IF(INDEX('4. Risk Screening'!$BT$2:$CD$43,MATCH($A46,'4. Risk Screening'!$BB$2:$BB$43,0),10)="","",IF($I46="",INDEX('4. Risk Screening'!$BT$2:$CD$43,MATCH($A46,'4. Risk Screening'!$BB$2:$BB$43,0),10),IF(ISNUMBER(SEARCH(INDEX('4. Risk Screening'!$BT$2:$CD$43,MATCH($A46,'4. Risk Screening'!$BB$2:$BB$43,0),10),$I46)),"",INDEX('4. Risk Screening'!$BT$2:$CD$43,MATCH($A46,'4. Risk Screening'!$BB$2:$BB$43,0),10)&amp;CHAR(10)&amp;$I46))),""))</x:f>
      </x:c>
      <x:c r="Y46" t="str">
        <x:f>IF($A46="","",IFERROR(IF(INDEX('4. Risk Screening'!$BT$2:$CD$43,MATCH($A46,'4. Risk Screening'!$BB$2:$BB$43,0),11)="","",IF($I46="",INDEX('4. Risk Screening'!$BT$2:$CD$43,MATCH($A46,'4. Risk Screening'!$BB$2:$BB$43,0),11),IF(ISNUMBER(SEARCH(INDEX('4. Risk Screening'!$BT$2:$CD$43,MATCH($A46,'4. Risk Screening'!$BB$2:$BB$43,0),11),$I46)),"",INDEX('4. Risk Screening'!$BT$2:$CD$43,MATCH($A46,'4. Risk Screening'!$BB$2:$BB$43,0),11)&amp;CHAR(10)&amp;$I46))),""))</x:f>
      </x:c>
      <x:c r="Z46" t="str">
        <x:f t="shared" si="17"/>
      </x:c>
      <x:c r="AA46" t="str">
        <x:f t="shared" si="18"/>
      </x:c>
      <x:c r="AB46" t="str">
        <x:f t="shared" si="19"/>
      </x:c>
      <x:c r="AC46" t="str">
        <x:f t="shared" si="20"/>
      </x:c>
      <x:c r="AD46" t="str">
        <x:f t="shared" si="21"/>
      </x:c>
      <x:c r="AE46" t="str">
        <x:f t="shared" si="22"/>
      </x:c>
      <x:c r="AF46" t="str">
        <x:f t="shared" si="23"/>
      </x:c>
      <x:c r="AG46" t="str">
        <x:f t="shared" si="24"/>
      </x:c>
      <x:c r="AH46" t="str">
        <x:f t="shared" si="25"/>
      </x:c>
      <x:c r="AI46" t="str">
        <x:f t="shared" si="26"/>
      </x:c>
      <x:c r="AJ46" t="str">
        <x:f t="shared" si="27"/>
      </x:c>
    </x:row>
    <x:row r="47" ht="27.950000762939453" customHeight="1">
      <x:c r="A47" s="1" t="str">
        <x:f>IFERROR(INDEX('4. Risk Screening'!$B$5:$B$60,MATCH(ROWS($A$6:A47),'4. Risk Screening'!$AY$5:$AY$60,0)),"")</x:f>
      </x:c>
      <x:c r="B47" s="1" t="str">
        <x:f>IF($A47="","",IFERROR(INDEX('4. Risk Screening'!$C$5:$C$60,MATCH($A47,'4. Risk Screening'!$B$5:$B$60,0)),""))</x:f>
      </x:c>
      <x:c r="C47" s="231"/>
      <x:c r="D47" s="231"/>
      <x:c r="E47" s="2" t="str">
        <x:f t="shared" si="14"/>
      </x:c>
      <x:c r="F47" s="2" t="str">
        <x:f t="shared" si="15"/>
      </x:c>
      <x:c r="G47" s="232"/>
      <x:c r="H47" s="232"/>
      <x:c r="I47" s="233"/>
      <x:c r="J47" s="234"/>
      <x:c r="K47" s="235"/>
      <x:c r="L47" s="235"/>
      <x:c r="M47" s="238"/>
      <x:c r="N47" t="str">
        <x:f t="shared" si="16"/>
      </x:c>
      <x:c r="O47" t="str">
        <x:f>IF($A47="","",IFERROR(IF(INDEX('4. Risk Screening'!$BT$2:$CD$43,MATCH($A47,'4. Risk Screening'!$BB$2:$BB$43,0),1)="","",IF($I47="",INDEX('4. Risk Screening'!$BT$2:$CD$43,MATCH($A47,'4. Risk Screening'!$BB$2:$BB$43,0),1),IF(ISNUMBER(SEARCH(INDEX('4. Risk Screening'!$BT$2:$CD$43,MATCH($A47,'4. Risk Screening'!$BB$2:$BB$43,0),1),$I47)),"",INDEX('4. Risk Screening'!$BT$2:$CD$43,MATCH($A47,'4. Risk Screening'!$BB$2:$BB$43,0),1)&amp;CHAR(10)&amp;$I47))),""))</x:f>
      </x:c>
      <x:c r="P47" t="str">
        <x:f>IF($A47="","",IFERROR(IF(INDEX('4. Risk Screening'!$BT$2:$CD$43,MATCH($A47,'4. Risk Screening'!$BB$2:$BB$43,0),2)="","",IF($I47="",INDEX('4. Risk Screening'!$BT$2:$CD$43,MATCH($A47,'4. Risk Screening'!$BB$2:$BB$43,0),2),IF(ISNUMBER(SEARCH(INDEX('4. Risk Screening'!$BT$2:$CD$43,MATCH($A47,'4. Risk Screening'!$BB$2:$BB$43,0),2),$I47)),"",INDEX('4. Risk Screening'!$BT$2:$CD$43,MATCH($A47,'4. Risk Screening'!$BB$2:$BB$43,0),2)&amp;CHAR(10)&amp;$I47))),""))</x:f>
      </x:c>
      <x:c r="Q47" t="str">
        <x:f>IF($A47="","",IFERROR(IF(INDEX('4. Risk Screening'!$BT$2:$CD$43,MATCH($A47,'4. Risk Screening'!$BB$2:$BB$43,0),3)="","",IF($I47="",INDEX('4. Risk Screening'!$BT$2:$CD$43,MATCH($A47,'4. Risk Screening'!$BB$2:$BB$43,0),3),IF(ISNUMBER(SEARCH(INDEX('4. Risk Screening'!$BT$2:$CD$43,MATCH($A47,'4. Risk Screening'!$BB$2:$BB$43,0),3),$I47)),"",INDEX('4. Risk Screening'!$BT$2:$CD$43,MATCH($A47,'4. Risk Screening'!$BB$2:$BB$43,0),3)&amp;CHAR(10)&amp;$I47))),""))</x:f>
      </x:c>
      <x:c r="R47" t="str">
        <x:f>IF($A47="","",IFERROR(IF(INDEX('4. Risk Screening'!$BT$2:$CD$43,MATCH($A47,'4. Risk Screening'!$BB$2:$BB$43,0),4)="","",IF($I47="",INDEX('4. Risk Screening'!$BT$2:$CD$43,MATCH($A47,'4. Risk Screening'!$BB$2:$BB$43,0),4),IF(ISNUMBER(SEARCH(INDEX('4. Risk Screening'!$BT$2:$CD$43,MATCH($A47,'4. Risk Screening'!$BB$2:$BB$43,0),4),$I47)),"",INDEX('4. Risk Screening'!$BT$2:$CD$43,MATCH($A47,'4. Risk Screening'!$BB$2:$BB$43,0),4)&amp;CHAR(10)&amp;$I47))),""))</x:f>
      </x:c>
      <x:c r="S47" t="str">
        <x:f>IF($A47="","",IFERROR(IF(INDEX('4. Risk Screening'!$BT$2:$CD$43,MATCH($A47,'4. Risk Screening'!$BB$2:$BB$43,0),5)="","",IF($I47="",INDEX('4. Risk Screening'!$BT$2:$CD$43,MATCH($A47,'4. Risk Screening'!$BB$2:$BB$43,0),5),IF(ISNUMBER(SEARCH(INDEX('4. Risk Screening'!$BT$2:$CD$43,MATCH($A47,'4. Risk Screening'!$BB$2:$BB$43,0),5),$I47)),"",INDEX('4. Risk Screening'!$BT$2:$CD$43,MATCH($A47,'4. Risk Screening'!$BB$2:$BB$43,0),5)&amp;CHAR(10)&amp;$I47))),""))</x:f>
      </x:c>
      <x:c r="T47" t="str">
        <x:f>IF($A47="","",IFERROR(IF(INDEX('4. Risk Screening'!$BT$2:$CD$43,MATCH($A47,'4. Risk Screening'!$BB$2:$BB$43,0),6)="","",IF($I47="",INDEX('4. Risk Screening'!$BT$2:$CD$43,MATCH($A47,'4. Risk Screening'!$BB$2:$BB$43,0),6),IF(ISNUMBER(SEARCH(INDEX('4. Risk Screening'!$BT$2:$CD$43,MATCH($A47,'4. Risk Screening'!$BB$2:$BB$43,0),6),$I47)),"",INDEX('4. Risk Screening'!$BT$2:$CD$43,MATCH($A47,'4. Risk Screening'!$BB$2:$BB$43,0),6)&amp;CHAR(10)&amp;$I47))),""))</x:f>
      </x:c>
      <x:c r="U47" t="str">
        <x:f>IF($A47="","",IFERROR(IF(INDEX('4. Risk Screening'!$BT$2:$CD$43,MATCH($A47,'4. Risk Screening'!$BB$2:$BB$43,0),7)="","",IF($I47="",INDEX('4. Risk Screening'!$BT$2:$CD$43,MATCH($A47,'4. Risk Screening'!$BB$2:$BB$43,0),7),IF(ISNUMBER(SEARCH(INDEX('4. Risk Screening'!$BT$2:$CD$43,MATCH($A47,'4. Risk Screening'!$BB$2:$BB$43,0),7),$I47)),"",INDEX('4. Risk Screening'!$BT$2:$CD$43,MATCH($A47,'4. Risk Screening'!$BB$2:$BB$43,0),7)&amp;CHAR(10)&amp;$I47))),""))</x:f>
      </x:c>
      <x:c r="V47" t="str">
        <x:f>IF($A47="","",IFERROR(IF(INDEX('4. Risk Screening'!$BT$2:$CD$43,MATCH($A47,'4. Risk Screening'!$BB$2:$BB$43,0),8)="","",IF($I47="",INDEX('4. Risk Screening'!$BT$2:$CD$43,MATCH($A47,'4. Risk Screening'!$BB$2:$BB$43,0),8),IF(ISNUMBER(SEARCH(INDEX('4. Risk Screening'!$BT$2:$CD$43,MATCH($A47,'4. Risk Screening'!$BB$2:$BB$43,0),8),$I47)),"",INDEX('4. Risk Screening'!$BT$2:$CD$43,MATCH($A47,'4. Risk Screening'!$BB$2:$BB$43,0),8)&amp;CHAR(10)&amp;$I47))),""))</x:f>
      </x:c>
      <x:c r="W47" t="str">
        <x:f>IF($A47="","",IFERROR(IF(INDEX('4. Risk Screening'!$BT$2:$CD$43,MATCH($A47,'4. Risk Screening'!$BB$2:$BB$43,0),9)="","",IF($I47="",INDEX('4. Risk Screening'!$BT$2:$CD$43,MATCH($A47,'4. Risk Screening'!$BB$2:$BB$43,0),9),IF(ISNUMBER(SEARCH(INDEX('4. Risk Screening'!$BT$2:$CD$43,MATCH($A47,'4. Risk Screening'!$BB$2:$BB$43,0),9),$I47)),"",INDEX('4. Risk Screening'!$BT$2:$CD$43,MATCH($A47,'4. Risk Screening'!$BB$2:$BB$43,0),9)&amp;CHAR(10)&amp;$I47))),""))</x:f>
      </x:c>
      <x:c r="X47" t="str">
        <x:f>IF($A47="","",IFERROR(IF(INDEX('4. Risk Screening'!$BT$2:$CD$43,MATCH($A47,'4. Risk Screening'!$BB$2:$BB$43,0),10)="","",IF($I47="",INDEX('4. Risk Screening'!$BT$2:$CD$43,MATCH($A47,'4. Risk Screening'!$BB$2:$BB$43,0),10),IF(ISNUMBER(SEARCH(INDEX('4. Risk Screening'!$BT$2:$CD$43,MATCH($A47,'4. Risk Screening'!$BB$2:$BB$43,0),10),$I47)),"",INDEX('4. Risk Screening'!$BT$2:$CD$43,MATCH($A47,'4. Risk Screening'!$BB$2:$BB$43,0),10)&amp;CHAR(10)&amp;$I47))),""))</x:f>
      </x:c>
      <x:c r="Y47" t="str">
        <x:f>IF($A47="","",IFERROR(IF(INDEX('4. Risk Screening'!$BT$2:$CD$43,MATCH($A47,'4. Risk Screening'!$BB$2:$BB$43,0),11)="","",IF($I47="",INDEX('4. Risk Screening'!$BT$2:$CD$43,MATCH($A47,'4. Risk Screening'!$BB$2:$BB$43,0),11),IF(ISNUMBER(SEARCH(INDEX('4. Risk Screening'!$BT$2:$CD$43,MATCH($A47,'4. Risk Screening'!$BB$2:$BB$43,0),11),$I47)),"",INDEX('4. Risk Screening'!$BT$2:$CD$43,MATCH($A47,'4. Risk Screening'!$BB$2:$BB$43,0),11)&amp;CHAR(10)&amp;$I47))),""))</x:f>
      </x:c>
      <x:c r="Z47" t="str">
        <x:f t="shared" si="17"/>
      </x:c>
      <x:c r="AA47" t="str">
        <x:f t="shared" si="18"/>
      </x:c>
      <x:c r="AB47" t="str">
        <x:f t="shared" si="19"/>
      </x:c>
      <x:c r="AC47" t="str">
        <x:f t="shared" si="20"/>
      </x:c>
      <x:c r="AD47" t="str">
        <x:f t="shared" si="21"/>
      </x:c>
      <x:c r="AE47" t="str">
        <x:f t="shared" si="22"/>
      </x:c>
      <x:c r="AF47" t="str">
        <x:f t="shared" si="23"/>
      </x:c>
      <x:c r="AG47" t="str">
        <x:f t="shared" si="24"/>
      </x:c>
      <x:c r="AH47" t="str">
        <x:f t="shared" si="25"/>
      </x:c>
      <x:c r="AI47" t="str">
        <x:f t="shared" si="26"/>
      </x:c>
      <x:c r="AJ47" t="str">
        <x:f t="shared" si="27"/>
      </x:c>
    </x:row>
    <x:row r="48" ht="27.950000762939453" customHeight="1">
      <x:c r="A48" s="1" t="str">
        <x:f>IFERROR(INDEX('4. Risk Screening'!$B$5:$B$60,MATCH(ROWS($A$6:A48),'4. Risk Screening'!$AY$5:$AY$60,0)),"")</x:f>
      </x:c>
      <x:c r="B48" s="1" t="str">
        <x:f>IF($A48="","",IFERROR(INDEX('4. Risk Screening'!$C$5:$C$60,MATCH($A48,'4. Risk Screening'!$B$5:$B$60,0)),""))</x:f>
      </x:c>
      <x:c r="C48" s="231"/>
      <x:c r="D48" s="231"/>
      <x:c r="E48" s="2" t="str">
        <x:f t="shared" si="14"/>
      </x:c>
      <x:c r="F48" s="2" t="str">
        <x:f t="shared" si="15"/>
      </x:c>
      <x:c r="G48" s="232"/>
      <x:c r="H48" s="232"/>
      <x:c r="I48" s="233"/>
      <x:c r="J48" s="234"/>
      <x:c r="K48" s="235"/>
      <x:c r="L48" s="235"/>
      <x:c r="M48" s="238"/>
      <x:c r="N48" t="str">
        <x:f t="shared" si="16"/>
      </x:c>
      <x:c r="O48" t="str">
        <x:f>IF($A48="","",IFERROR(IF(INDEX('4. Risk Screening'!$BT$2:$CD$43,MATCH($A48,'4. Risk Screening'!$BB$2:$BB$43,0),1)="","",IF($I48="",INDEX('4. Risk Screening'!$BT$2:$CD$43,MATCH($A48,'4. Risk Screening'!$BB$2:$BB$43,0),1),IF(ISNUMBER(SEARCH(INDEX('4. Risk Screening'!$BT$2:$CD$43,MATCH($A48,'4. Risk Screening'!$BB$2:$BB$43,0),1),$I48)),"",INDEX('4. Risk Screening'!$BT$2:$CD$43,MATCH($A48,'4. Risk Screening'!$BB$2:$BB$43,0),1)&amp;CHAR(10)&amp;$I48))),""))</x:f>
      </x:c>
      <x:c r="P48" t="str">
        <x:f>IF($A48="","",IFERROR(IF(INDEX('4. Risk Screening'!$BT$2:$CD$43,MATCH($A48,'4. Risk Screening'!$BB$2:$BB$43,0),2)="","",IF($I48="",INDEX('4. Risk Screening'!$BT$2:$CD$43,MATCH($A48,'4. Risk Screening'!$BB$2:$BB$43,0),2),IF(ISNUMBER(SEARCH(INDEX('4. Risk Screening'!$BT$2:$CD$43,MATCH($A48,'4. Risk Screening'!$BB$2:$BB$43,0),2),$I48)),"",INDEX('4. Risk Screening'!$BT$2:$CD$43,MATCH($A48,'4. Risk Screening'!$BB$2:$BB$43,0),2)&amp;CHAR(10)&amp;$I48))),""))</x:f>
      </x:c>
      <x:c r="Q48" t="str">
        <x:f>IF($A48="","",IFERROR(IF(INDEX('4. Risk Screening'!$BT$2:$CD$43,MATCH($A48,'4. Risk Screening'!$BB$2:$BB$43,0),3)="","",IF($I48="",INDEX('4. Risk Screening'!$BT$2:$CD$43,MATCH($A48,'4. Risk Screening'!$BB$2:$BB$43,0),3),IF(ISNUMBER(SEARCH(INDEX('4. Risk Screening'!$BT$2:$CD$43,MATCH($A48,'4. Risk Screening'!$BB$2:$BB$43,0),3),$I48)),"",INDEX('4. Risk Screening'!$BT$2:$CD$43,MATCH($A48,'4. Risk Screening'!$BB$2:$BB$43,0),3)&amp;CHAR(10)&amp;$I48))),""))</x:f>
      </x:c>
      <x:c r="R48" t="str">
        <x:f>IF($A48="","",IFERROR(IF(INDEX('4. Risk Screening'!$BT$2:$CD$43,MATCH($A48,'4. Risk Screening'!$BB$2:$BB$43,0),4)="","",IF($I48="",INDEX('4. Risk Screening'!$BT$2:$CD$43,MATCH($A48,'4. Risk Screening'!$BB$2:$BB$43,0),4),IF(ISNUMBER(SEARCH(INDEX('4. Risk Screening'!$BT$2:$CD$43,MATCH($A48,'4. Risk Screening'!$BB$2:$BB$43,0),4),$I48)),"",INDEX('4. Risk Screening'!$BT$2:$CD$43,MATCH($A48,'4. Risk Screening'!$BB$2:$BB$43,0),4)&amp;CHAR(10)&amp;$I48))),""))</x:f>
      </x:c>
      <x:c r="S48" t="str">
        <x:f>IF($A48="","",IFERROR(IF(INDEX('4. Risk Screening'!$BT$2:$CD$43,MATCH($A48,'4. Risk Screening'!$BB$2:$BB$43,0),5)="","",IF($I48="",INDEX('4. Risk Screening'!$BT$2:$CD$43,MATCH($A48,'4. Risk Screening'!$BB$2:$BB$43,0),5),IF(ISNUMBER(SEARCH(INDEX('4. Risk Screening'!$BT$2:$CD$43,MATCH($A48,'4. Risk Screening'!$BB$2:$BB$43,0),5),$I48)),"",INDEX('4. Risk Screening'!$BT$2:$CD$43,MATCH($A48,'4. Risk Screening'!$BB$2:$BB$43,0),5)&amp;CHAR(10)&amp;$I48))),""))</x:f>
      </x:c>
      <x:c r="T48" t="str">
        <x:f>IF($A48="","",IFERROR(IF(INDEX('4. Risk Screening'!$BT$2:$CD$43,MATCH($A48,'4. Risk Screening'!$BB$2:$BB$43,0),6)="","",IF($I48="",INDEX('4. Risk Screening'!$BT$2:$CD$43,MATCH($A48,'4. Risk Screening'!$BB$2:$BB$43,0),6),IF(ISNUMBER(SEARCH(INDEX('4. Risk Screening'!$BT$2:$CD$43,MATCH($A48,'4. Risk Screening'!$BB$2:$BB$43,0),6),$I48)),"",INDEX('4. Risk Screening'!$BT$2:$CD$43,MATCH($A48,'4. Risk Screening'!$BB$2:$BB$43,0),6)&amp;CHAR(10)&amp;$I48))),""))</x:f>
      </x:c>
      <x:c r="U48" t="str">
        <x:f>IF($A48="","",IFERROR(IF(INDEX('4. Risk Screening'!$BT$2:$CD$43,MATCH($A48,'4. Risk Screening'!$BB$2:$BB$43,0),7)="","",IF($I48="",INDEX('4. Risk Screening'!$BT$2:$CD$43,MATCH($A48,'4. Risk Screening'!$BB$2:$BB$43,0),7),IF(ISNUMBER(SEARCH(INDEX('4. Risk Screening'!$BT$2:$CD$43,MATCH($A48,'4. Risk Screening'!$BB$2:$BB$43,0),7),$I48)),"",INDEX('4. Risk Screening'!$BT$2:$CD$43,MATCH($A48,'4. Risk Screening'!$BB$2:$BB$43,0),7)&amp;CHAR(10)&amp;$I48))),""))</x:f>
      </x:c>
      <x:c r="V48" t="str">
        <x:f>IF($A48="","",IFERROR(IF(INDEX('4. Risk Screening'!$BT$2:$CD$43,MATCH($A48,'4. Risk Screening'!$BB$2:$BB$43,0),8)="","",IF($I48="",INDEX('4. Risk Screening'!$BT$2:$CD$43,MATCH($A48,'4. Risk Screening'!$BB$2:$BB$43,0),8),IF(ISNUMBER(SEARCH(INDEX('4. Risk Screening'!$BT$2:$CD$43,MATCH($A48,'4. Risk Screening'!$BB$2:$BB$43,0),8),$I48)),"",INDEX('4. Risk Screening'!$BT$2:$CD$43,MATCH($A48,'4. Risk Screening'!$BB$2:$BB$43,0),8)&amp;CHAR(10)&amp;$I48))),""))</x:f>
      </x:c>
      <x:c r="W48" t="str">
        <x:f>IF($A48="","",IFERROR(IF(INDEX('4. Risk Screening'!$BT$2:$CD$43,MATCH($A48,'4. Risk Screening'!$BB$2:$BB$43,0),9)="","",IF($I48="",INDEX('4. Risk Screening'!$BT$2:$CD$43,MATCH($A48,'4. Risk Screening'!$BB$2:$BB$43,0),9),IF(ISNUMBER(SEARCH(INDEX('4. Risk Screening'!$BT$2:$CD$43,MATCH($A48,'4. Risk Screening'!$BB$2:$BB$43,0),9),$I48)),"",INDEX('4. Risk Screening'!$BT$2:$CD$43,MATCH($A48,'4. Risk Screening'!$BB$2:$BB$43,0),9)&amp;CHAR(10)&amp;$I48))),""))</x:f>
      </x:c>
      <x:c r="X48" t="str">
        <x:f>IF($A48="","",IFERROR(IF(INDEX('4. Risk Screening'!$BT$2:$CD$43,MATCH($A48,'4. Risk Screening'!$BB$2:$BB$43,0),10)="","",IF($I48="",INDEX('4. Risk Screening'!$BT$2:$CD$43,MATCH($A48,'4. Risk Screening'!$BB$2:$BB$43,0),10),IF(ISNUMBER(SEARCH(INDEX('4. Risk Screening'!$BT$2:$CD$43,MATCH($A48,'4. Risk Screening'!$BB$2:$BB$43,0),10),$I48)),"",INDEX('4. Risk Screening'!$BT$2:$CD$43,MATCH($A48,'4. Risk Screening'!$BB$2:$BB$43,0),10)&amp;CHAR(10)&amp;$I48))),""))</x:f>
      </x:c>
      <x:c r="Y48" t="str">
        <x:f>IF($A48="","",IFERROR(IF(INDEX('4. Risk Screening'!$BT$2:$CD$43,MATCH($A48,'4. Risk Screening'!$BB$2:$BB$43,0),11)="","",IF($I48="",INDEX('4. Risk Screening'!$BT$2:$CD$43,MATCH($A48,'4. Risk Screening'!$BB$2:$BB$43,0),11),IF(ISNUMBER(SEARCH(INDEX('4. Risk Screening'!$BT$2:$CD$43,MATCH($A48,'4. Risk Screening'!$BB$2:$BB$43,0),11),$I48)),"",INDEX('4. Risk Screening'!$BT$2:$CD$43,MATCH($A48,'4. Risk Screening'!$BB$2:$BB$43,0),11)&amp;CHAR(10)&amp;$I48))),""))</x:f>
      </x:c>
      <x:c r="Z48" t="str">
        <x:f t="shared" si="17"/>
      </x:c>
      <x:c r="AA48" t="str">
        <x:f t="shared" si="18"/>
      </x:c>
      <x:c r="AB48" t="str">
        <x:f t="shared" si="19"/>
      </x:c>
      <x:c r="AC48" t="str">
        <x:f t="shared" si="20"/>
      </x:c>
      <x:c r="AD48" t="str">
        <x:f t="shared" si="21"/>
      </x:c>
      <x:c r="AE48" t="str">
        <x:f t="shared" si="22"/>
      </x:c>
      <x:c r="AF48" t="str">
        <x:f t="shared" si="23"/>
      </x:c>
      <x:c r="AG48" t="str">
        <x:f t="shared" si="24"/>
      </x:c>
      <x:c r="AH48" t="str">
        <x:f t="shared" si="25"/>
      </x:c>
      <x:c r="AI48" t="str">
        <x:f t="shared" si="26"/>
      </x:c>
      <x:c r="AJ48" t="str">
        <x:f t="shared" si="27"/>
      </x:c>
    </x:row>
    <x:row r="49" ht="27.950000762939453" customHeight="1">
      <x:c r="A49" s="1" t="str">
        <x:f>IFERROR(INDEX('4. Risk Screening'!$B$5:$B$60,MATCH(ROWS($A$6:A49),'4. Risk Screening'!$AY$5:$AY$60,0)),"")</x:f>
      </x:c>
      <x:c r="B49" s="1" t="str">
        <x:f>IF($A49="","",IFERROR(INDEX('4. Risk Screening'!$C$5:$C$60,MATCH($A49,'4. Risk Screening'!$B$5:$B$60,0)),""))</x:f>
      </x:c>
      <x:c r="C49" s="231"/>
      <x:c r="D49" s="231"/>
      <x:c r="E49" s="2" t="str">
        <x:f t="shared" si="14"/>
      </x:c>
      <x:c r="F49" s="2" t="str">
        <x:f t="shared" si="15"/>
      </x:c>
      <x:c r="G49" s="232"/>
      <x:c r="H49" s="232"/>
      <x:c r="I49" s="233"/>
      <x:c r="J49" s="234"/>
      <x:c r="K49" s="235"/>
      <x:c r="L49" s="235"/>
      <x:c r="M49" s="238"/>
      <x:c r="N49" t="str">
        <x:f t="shared" si="16"/>
      </x:c>
      <x:c r="O49" t="str">
        <x:f>IF($A49="","",IFERROR(IF(INDEX('4. Risk Screening'!$BT$2:$CD$43,MATCH($A49,'4. Risk Screening'!$BB$2:$BB$43,0),1)="","",IF($I49="",INDEX('4. Risk Screening'!$BT$2:$CD$43,MATCH($A49,'4. Risk Screening'!$BB$2:$BB$43,0),1),IF(ISNUMBER(SEARCH(INDEX('4. Risk Screening'!$BT$2:$CD$43,MATCH($A49,'4. Risk Screening'!$BB$2:$BB$43,0),1),$I49)),"",INDEX('4. Risk Screening'!$BT$2:$CD$43,MATCH($A49,'4. Risk Screening'!$BB$2:$BB$43,0),1)&amp;CHAR(10)&amp;$I49))),""))</x:f>
      </x:c>
      <x:c r="P49" t="str">
        <x:f>IF($A49="","",IFERROR(IF(INDEX('4. Risk Screening'!$BT$2:$CD$43,MATCH($A49,'4. Risk Screening'!$BB$2:$BB$43,0),2)="","",IF($I49="",INDEX('4. Risk Screening'!$BT$2:$CD$43,MATCH($A49,'4. Risk Screening'!$BB$2:$BB$43,0),2),IF(ISNUMBER(SEARCH(INDEX('4. Risk Screening'!$BT$2:$CD$43,MATCH($A49,'4. Risk Screening'!$BB$2:$BB$43,0),2),$I49)),"",INDEX('4. Risk Screening'!$BT$2:$CD$43,MATCH($A49,'4. Risk Screening'!$BB$2:$BB$43,0),2)&amp;CHAR(10)&amp;$I49))),""))</x:f>
      </x:c>
      <x:c r="Q49" t="str">
        <x:f>IF($A49="","",IFERROR(IF(INDEX('4. Risk Screening'!$BT$2:$CD$43,MATCH($A49,'4. Risk Screening'!$BB$2:$BB$43,0),3)="","",IF($I49="",INDEX('4. Risk Screening'!$BT$2:$CD$43,MATCH($A49,'4. Risk Screening'!$BB$2:$BB$43,0),3),IF(ISNUMBER(SEARCH(INDEX('4. Risk Screening'!$BT$2:$CD$43,MATCH($A49,'4. Risk Screening'!$BB$2:$BB$43,0),3),$I49)),"",INDEX('4. Risk Screening'!$BT$2:$CD$43,MATCH($A49,'4. Risk Screening'!$BB$2:$BB$43,0),3)&amp;CHAR(10)&amp;$I49))),""))</x:f>
      </x:c>
      <x:c r="R49" t="str">
        <x:f>IF($A49="","",IFERROR(IF(INDEX('4. Risk Screening'!$BT$2:$CD$43,MATCH($A49,'4. Risk Screening'!$BB$2:$BB$43,0),4)="","",IF($I49="",INDEX('4. Risk Screening'!$BT$2:$CD$43,MATCH($A49,'4. Risk Screening'!$BB$2:$BB$43,0),4),IF(ISNUMBER(SEARCH(INDEX('4. Risk Screening'!$BT$2:$CD$43,MATCH($A49,'4. Risk Screening'!$BB$2:$BB$43,0),4),$I49)),"",INDEX('4. Risk Screening'!$BT$2:$CD$43,MATCH($A49,'4. Risk Screening'!$BB$2:$BB$43,0),4)&amp;CHAR(10)&amp;$I49))),""))</x:f>
      </x:c>
      <x:c r="S49" t="str">
        <x:f>IF($A49="","",IFERROR(IF(INDEX('4. Risk Screening'!$BT$2:$CD$43,MATCH($A49,'4. Risk Screening'!$BB$2:$BB$43,0),5)="","",IF($I49="",INDEX('4. Risk Screening'!$BT$2:$CD$43,MATCH($A49,'4. Risk Screening'!$BB$2:$BB$43,0),5),IF(ISNUMBER(SEARCH(INDEX('4. Risk Screening'!$BT$2:$CD$43,MATCH($A49,'4. Risk Screening'!$BB$2:$BB$43,0),5),$I49)),"",INDEX('4. Risk Screening'!$BT$2:$CD$43,MATCH($A49,'4. Risk Screening'!$BB$2:$BB$43,0),5)&amp;CHAR(10)&amp;$I49))),""))</x:f>
      </x:c>
      <x:c r="T49" t="str">
        <x:f>IF($A49="","",IFERROR(IF(INDEX('4. Risk Screening'!$BT$2:$CD$43,MATCH($A49,'4. Risk Screening'!$BB$2:$BB$43,0),6)="","",IF($I49="",INDEX('4. Risk Screening'!$BT$2:$CD$43,MATCH($A49,'4. Risk Screening'!$BB$2:$BB$43,0),6),IF(ISNUMBER(SEARCH(INDEX('4. Risk Screening'!$BT$2:$CD$43,MATCH($A49,'4. Risk Screening'!$BB$2:$BB$43,0),6),$I49)),"",INDEX('4. Risk Screening'!$BT$2:$CD$43,MATCH($A49,'4. Risk Screening'!$BB$2:$BB$43,0),6)&amp;CHAR(10)&amp;$I49))),""))</x:f>
      </x:c>
      <x:c r="U49" t="str">
        <x:f>IF($A49="","",IFERROR(IF(INDEX('4. Risk Screening'!$BT$2:$CD$43,MATCH($A49,'4. Risk Screening'!$BB$2:$BB$43,0),7)="","",IF($I49="",INDEX('4. Risk Screening'!$BT$2:$CD$43,MATCH($A49,'4. Risk Screening'!$BB$2:$BB$43,0),7),IF(ISNUMBER(SEARCH(INDEX('4. Risk Screening'!$BT$2:$CD$43,MATCH($A49,'4. Risk Screening'!$BB$2:$BB$43,0),7),$I49)),"",INDEX('4. Risk Screening'!$BT$2:$CD$43,MATCH($A49,'4. Risk Screening'!$BB$2:$BB$43,0),7)&amp;CHAR(10)&amp;$I49))),""))</x:f>
      </x:c>
      <x:c r="V49" t="str">
        <x:f>IF($A49="","",IFERROR(IF(INDEX('4. Risk Screening'!$BT$2:$CD$43,MATCH($A49,'4. Risk Screening'!$BB$2:$BB$43,0),8)="","",IF($I49="",INDEX('4. Risk Screening'!$BT$2:$CD$43,MATCH($A49,'4. Risk Screening'!$BB$2:$BB$43,0),8),IF(ISNUMBER(SEARCH(INDEX('4. Risk Screening'!$BT$2:$CD$43,MATCH($A49,'4. Risk Screening'!$BB$2:$BB$43,0),8),$I49)),"",INDEX('4. Risk Screening'!$BT$2:$CD$43,MATCH($A49,'4. Risk Screening'!$BB$2:$BB$43,0),8)&amp;CHAR(10)&amp;$I49))),""))</x:f>
      </x:c>
      <x:c r="W49" t="str">
        <x:f>IF($A49="","",IFERROR(IF(INDEX('4. Risk Screening'!$BT$2:$CD$43,MATCH($A49,'4. Risk Screening'!$BB$2:$BB$43,0),9)="","",IF($I49="",INDEX('4. Risk Screening'!$BT$2:$CD$43,MATCH($A49,'4. Risk Screening'!$BB$2:$BB$43,0),9),IF(ISNUMBER(SEARCH(INDEX('4. Risk Screening'!$BT$2:$CD$43,MATCH($A49,'4. Risk Screening'!$BB$2:$BB$43,0),9),$I49)),"",INDEX('4. Risk Screening'!$BT$2:$CD$43,MATCH($A49,'4. Risk Screening'!$BB$2:$BB$43,0),9)&amp;CHAR(10)&amp;$I49))),""))</x:f>
      </x:c>
      <x:c r="X49" t="str">
        <x:f>IF($A49="","",IFERROR(IF(INDEX('4. Risk Screening'!$BT$2:$CD$43,MATCH($A49,'4. Risk Screening'!$BB$2:$BB$43,0),10)="","",IF($I49="",INDEX('4. Risk Screening'!$BT$2:$CD$43,MATCH($A49,'4. Risk Screening'!$BB$2:$BB$43,0),10),IF(ISNUMBER(SEARCH(INDEX('4. Risk Screening'!$BT$2:$CD$43,MATCH($A49,'4. Risk Screening'!$BB$2:$BB$43,0),10),$I49)),"",INDEX('4. Risk Screening'!$BT$2:$CD$43,MATCH($A49,'4. Risk Screening'!$BB$2:$BB$43,0),10)&amp;CHAR(10)&amp;$I49))),""))</x:f>
      </x:c>
      <x:c r="Y49" t="str">
        <x:f>IF($A49="","",IFERROR(IF(INDEX('4. Risk Screening'!$BT$2:$CD$43,MATCH($A49,'4. Risk Screening'!$BB$2:$BB$43,0),11)="","",IF($I49="",INDEX('4. Risk Screening'!$BT$2:$CD$43,MATCH($A49,'4. Risk Screening'!$BB$2:$BB$43,0),11),IF(ISNUMBER(SEARCH(INDEX('4. Risk Screening'!$BT$2:$CD$43,MATCH($A49,'4. Risk Screening'!$BB$2:$BB$43,0),11),$I49)),"",INDEX('4. Risk Screening'!$BT$2:$CD$43,MATCH($A49,'4. Risk Screening'!$BB$2:$BB$43,0),11)&amp;CHAR(10)&amp;$I49))),""))</x:f>
      </x:c>
      <x:c r="Z49" t="str">
        <x:f t="shared" si="17"/>
      </x:c>
      <x:c r="AA49" t="str">
        <x:f t="shared" si="18"/>
      </x:c>
      <x:c r="AB49" t="str">
        <x:f t="shared" si="19"/>
      </x:c>
      <x:c r="AC49" t="str">
        <x:f t="shared" si="20"/>
      </x:c>
      <x:c r="AD49" t="str">
        <x:f t="shared" si="21"/>
      </x:c>
      <x:c r="AE49" t="str">
        <x:f t="shared" si="22"/>
      </x:c>
      <x:c r="AF49" t="str">
        <x:f t="shared" si="23"/>
      </x:c>
      <x:c r="AG49" t="str">
        <x:f t="shared" si="24"/>
      </x:c>
      <x:c r="AH49" t="str">
        <x:f t="shared" si="25"/>
      </x:c>
      <x:c r="AI49" t="str">
        <x:f t="shared" si="26"/>
      </x:c>
      <x:c r="AJ49" t="str">
        <x:f t="shared" si="27"/>
      </x:c>
    </x:row>
    <x:row r="50" ht="27.950000762939453" customHeight="1">
      <x:c r="A50" s="1" t="str">
        <x:f>IFERROR(INDEX('4. Risk Screening'!$B$5:$B$60,MATCH(ROWS($A$6:A50),'4. Risk Screening'!$AY$5:$AY$60,0)),"")</x:f>
      </x:c>
      <x:c r="B50" s="1" t="str">
        <x:f>IF($A50="","",IFERROR(INDEX('4. Risk Screening'!$C$5:$C$60,MATCH($A50,'4. Risk Screening'!$B$5:$B$60,0)),""))</x:f>
      </x:c>
      <x:c r="C50" s="231"/>
      <x:c r="D50" s="231"/>
      <x:c r="E50" s="2" t="str">
        <x:f t="shared" si="14"/>
      </x:c>
      <x:c r="F50" s="2" t="str">
        <x:f t="shared" si="15"/>
      </x:c>
      <x:c r="G50" s="232"/>
      <x:c r="H50" s="232"/>
      <x:c r="I50" s="233"/>
      <x:c r="J50" s="234"/>
      <x:c r="K50" s="235"/>
      <x:c r="L50" s="235"/>
      <x:c r="M50" s="238"/>
      <x:c r="N50" t="str">
        <x:f t="shared" si="16"/>
      </x:c>
      <x:c r="O50" t="str">
        <x:f>IF($A50="","",IFERROR(IF(INDEX('4. Risk Screening'!$BT$2:$CD$43,MATCH($A50,'4. Risk Screening'!$BB$2:$BB$43,0),1)="","",IF($I50="",INDEX('4. Risk Screening'!$BT$2:$CD$43,MATCH($A50,'4. Risk Screening'!$BB$2:$BB$43,0),1),IF(ISNUMBER(SEARCH(INDEX('4. Risk Screening'!$BT$2:$CD$43,MATCH($A50,'4. Risk Screening'!$BB$2:$BB$43,0),1),$I50)),"",INDEX('4. Risk Screening'!$BT$2:$CD$43,MATCH($A50,'4. Risk Screening'!$BB$2:$BB$43,0),1)&amp;CHAR(10)&amp;$I50))),""))</x:f>
      </x:c>
      <x:c r="P50" t="str">
        <x:f>IF($A50="","",IFERROR(IF(INDEX('4. Risk Screening'!$BT$2:$CD$43,MATCH($A50,'4. Risk Screening'!$BB$2:$BB$43,0),2)="","",IF($I50="",INDEX('4. Risk Screening'!$BT$2:$CD$43,MATCH($A50,'4. Risk Screening'!$BB$2:$BB$43,0),2),IF(ISNUMBER(SEARCH(INDEX('4. Risk Screening'!$BT$2:$CD$43,MATCH($A50,'4. Risk Screening'!$BB$2:$BB$43,0),2),$I50)),"",INDEX('4. Risk Screening'!$BT$2:$CD$43,MATCH($A50,'4. Risk Screening'!$BB$2:$BB$43,0),2)&amp;CHAR(10)&amp;$I50))),""))</x:f>
      </x:c>
      <x:c r="Q50" t="str">
        <x:f>IF($A50="","",IFERROR(IF(INDEX('4. Risk Screening'!$BT$2:$CD$43,MATCH($A50,'4. Risk Screening'!$BB$2:$BB$43,0),3)="","",IF($I50="",INDEX('4. Risk Screening'!$BT$2:$CD$43,MATCH($A50,'4. Risk Screening'!$BB$2:$BB$43,0),3),IF(ISNUMBER(SEARCH(INDEX('4. Risk Screening'!$BT$2:$CD$43,MATCH($A50,'4. Risk Screening'!$BB$2:$BB$43,0),3),$I50)),"",INDEX('4. Risk Screening'!$BT$2:$CD$43,MATCH($A50,'4. Risk Screening'!$BB$2:$BB$43,0),3)&amp;CHAR(10)&amp;$I50))),""))</x:f>
      </x:c>
      <x:c r="R50" t="str">
        <x:f>IF($A50="","",IFERROR(IF(INDEX('4. Risk Screening'!$BT$2:$CD$43,MATCH($A50,'4. Risk Screening'!$BB$2:$BB$43,0),4)="","",IF($I50="",INDEX('4. Risk Screening'!$BT$2:$CD$43,MATCH($A50,'4. Risk Screening'!$BB$2:$BB$43,0),4),IF(ISNUMBER(SEARCH(INDEX('4. Risk Screening'!$BT$2:$CD$43,MATCH($A50,'4. Risk Screening'!$BB$2:$BB$43,0),4),$I50)),"",INDEX('4. Risk Screening'!$BT$2:$CD$43,MATCH($A50,'4. Risk Screening'!$BB$2:$BB$43,0),4)&amp;CHAR(10)&amp;$I50))),""))</x:f>
      </x:c>
      <x:c r="S50" t="str">
        <x:f>IF($A50="","",IFERROR(IF(INDEX('4. Risk Screening'!$BT$2:$CD$43,MATCH($A50,'4. Risk Screening'!$BB$2:$BB$43,0),5)="","",IF($I50="",INDEX('4. Risk Screening'!$BT$2:$CD$43,MATCH($A50,'4. Risk Screening'!$BB$2:$BB$43,0),5),IF(ISNUMBER(SEARCH(INDEX('4. Risk Screening'!$BT$2:$CD$43,MATCH($A50,'4. Risk Screening'!$BB$2:$BB$43,0),5),$I50)),"",INDEX('4. Risk Screening'!$BT$2:$CD$43,MATCH($A50,'4. Risk Screening'!$BB$2:$BB$43,0),5)&amp;CHAR(10)&amp;$I50))),""))</x:f>
      </x:c>
      <x:c r="T50" t="str">
        <x:f>IF($A50="","",IFERROR(IF(INDEX('4. Risk Screening'!$BT$2:$CD$43,MATCH($A50,'4. Risk Screening'!$BB$2:$BB$43,0),6)="","",IF($I50="",INDEX('4. Risk Screening'!$BT$2:$CD$43,MATCH($A50,'4. Risk Screening'!$BB$2:$BB$43,0),6),IF(ISNUMBER(SEARCH(INDEX('4. Risk Screening'!$BT$2:$CD$43,MATCH($A50,'4. Risk Screening'!$BB$2:$BB$43,0),6),$I50)),"",INDEX('4. Risk Screening'!$BT$2:$CD$43,MATCH($A50,'4. Risk Screening'!$BB$2:$BB$43,0),6)&amp;CHAR(10)&amp;$I50))),""))</x:f>
      </x:c>
      <x:c r="U50" t="str">
        <x:f>IF($A50="","",IFERROR(IF(INDEX('4. Risk Screening'!$BT$2:$CD$43,MATCH($A50,'4. Risk Screening'!$BB$2:$BB$43,0),7)="","",IF($I50="",INDEX('4. Risk Screening'!$BT$2:$CD$43,MATCH($A50,'4. Risk Screening'!$BB$2:$BB$43,0),7),IF(ISNUMBER(SEARCH(INDEX('4. Risk Screening'!$BT$2:$CD$43,MATCH($A50,'4. Risk Screening'!$BB$2:$BB$43,0),7),$I50)),"",INDEX('4. Risk Screening'!$BT$2:$CD$43,MATCH($A50,'4. Risk Screening'!$BB$2:$BB$43,0),7)&amp;CHAR(10)&amp;$I50))),""))</x:f>
      </x:c>
      <x:c r="V50" t="str">
        <x:f>IF($A50="","",IFERROR(IF(INDEX('4. Risk Screening'!$BT$2:$CD$43,MATCH($A50,'4. Risk Screening'!$BB$2:$BB$43,0),8)="","",IF($I50="",INDEX('4. Risk Screening'!$BT$2:$CD$43,MATCH($A50,'4. Risk Screening'!$BB$2:$BB$43,0),8),IF(ISNUMBER(SEARCH(INDEX('4. Risk Screening'!$BT$2:$CD$43,MATCH($A50,'4. Risk Screening'!$BB$2:$BB$43,0),8),$I50)),"",INDEX('4. Risk Screening'!$BT$2:$CD$43,MATCH($A50,'4. Risk Screening'!$BB$2:$BB$43,0),8)&amp;CHAR(10)&amp;$I50))),""))</x:f>
      </x:c>
      <x:c r="W50" t="str">
        <x:f>IF($A50="","",IFERROR(IF(INDEX('4. Risk Screening'!$BT$2:$CD$43,MATCH($A50,'4. Risk Screening'!$BB$2:$BB$43,0),9)="","",IF($I50="",INDEX('4. Risk Screening'!$BT$2:$CD$43,MATCH($A50,'4. Risk Screening'!$BB$2:$BB$43,0),9),IF(ISNUMBER(SEARCH(INDEX('4. Risk Screening'!$BT$2:$CD$43,MATCH($A50,'4. Risk Screening'!$BB$2:$BB$43,0),9),$I50)),"",INDEX('4. Risk Screening'!$BT$2:$CD$43,MATCH($A50,'4. Risk Screening'!$BB$2:$BB$43,0),9)&amp;CHAR(10)&amp;$I50))),""))</x:f>
      </x:c>
      <x:c r="X50" t="str">
        <x:f>IF($A50="","",IFERROR(IF(INDEX('4. Risk Screening'!$BT$2:$CD$43,MATCH($A50,'4. Risk Screening'!$BB$2:$BB$43,0),10)="","",IF($I50="",INDEX('4. Risk Screening'!$BT$2:$CD$43,MATCH($A50,'4. Risk Screening'!$BB$2:$BB$43,0),10),IF(ISNUMBER(SEARCH(INDEX('4. Risk Screening'!$BT$2:$CD$43,MATCH($A50,'4. Risk Screening'!$BB$2:$BB$43,0),10),$I50)),"",INDEX('4. Risk Screening'!$BT$2:$CD$43,MATCH($A50,'4. Risk Screening'!$BB$2:$BB$43,0),10)&amp;CHAR(10)&amp;$I50))),""))</x:f>
      </x:c>
      <x:c r="Y50" t="str">
        <x:f>IF($A50="","",IFERROR(IF(INDEX('4. Risk Screening'!$BT$2:$CD$43,MATCH($A50,'4. Risk Screening'!$BB$2:$BB$43,0),11)="","",IF($I50="",INDEX('4. Risk Screening'!$BT$2:$CD$43,MATCH($A50,'4. Risk Screening'!$BB$2:$BB$43,0),11),IF(ISNUMBER(SEARCH(INDEX('4. Risk Screening'!$BT$2:$CD$43,MATCH($A50,'4. Risk Screening'!$BB$2:$BB$43,0),11),$I50)),"",INDEX('4. Risk Screening'!$BT$2:$CD$43,MATCH($A50,'4. Risk Screening'!$BB$2:$BB$43,0),11)&amp;CHAR(10)&amp;$I50))),""))</x:f>
      </x:c>
      <x:c r="Z50" t="str">
        <x:f t="shared" si="17"/>
      </x:c>
      <x:c r="AA50" t="str">
        <x:f t="shared" si="18"/>
      </x:c>
      <x:c r="AB50" t="str">
        <x:f t="shared" si="19"/>
      </x:c>
      <x:c r="AC50" t="str">
        <x:f t="shared" si="20"/>
      </x:c>
      <x:c r="AD50" t="str">
        <x:f t="shared" si="21"/>
      </x:c>
      <x:c r="AE50" t="str">
        <x:f t="shared" si="22"/>
      </x:c>
      <x:c r="AF50" t="str">
        <x:f t="shared" si="23"/>
      </x:c>
      <x:c r="AG50" t="str">
        <x:f t="shared" si="24"/>
      </x:c>
      <x:c r="AH50" t="str">
        <x:f t="shared" si="25"/>
      </x:c>
      <x:c r="AI50" t="str">
        <x:f t="shared" si="26"/>
      </x:c>
      <x:c r="AJ50" t="str">
        <x:f t="shared" si="27"/>
      </x:c>
    </x:row>
    <x:row r="51" ht="27.950000762939453" customHeight="1">
      <x:c r="A51" s="1" t="str">
        <x:f>IFERROR(INDEX('4. Risk Screening'!$B$5:$B$60,MATCH(ROWS($A$6:A51),'4. Risk Screening'!$AY$5:$AY$60,0)),"")</x:f>
      </x:c>
      <x:c r="B51" s="1" t="str">
        <x:f>IF($A51="","",IFERROR(INDEX('4. Risk Screening'!$C$5:$C$60,MATCH($A51,'4. Risk Screening'!$B$5:$B$60,0)),""))</x:f>
      </x:c>
      <x:c r="C51" s="231"/>
      <x:c r="D51" s="231"/>
      <x:c r="E51" s="2" t="str">
        <x:f t="shared" si="14"/>
      </x:c>
      <x:c r="F51" s="2" t="str">
        <x:f t="shared" si="15"/>
      </x:c>
      <x:c r="G51" s="232"/>
      <x:c r="H51" s="232"/>
      <x:c r="I51" s="233"/>
      <x:c r="J51" s="234"/>
      <x:c r="K51" s="235"/>
      <x:c r="L51" s="235"/>
      <x:c r="M51" s="238"/>
      <x:c r="N51" t="str">
        <x:f t="shared" si="16"/>
      </x:c>
      <x:c r="O51" t="str">
        <x:f>IF($A51="","",IFERROR(IF(INDEX('4. Risk Screening'!$BT$2:$CD$43,MATCH($A51,'4. Risk Screening'!$BB$2:$BB$43,0),1)="","",IF($I51="",INDEX('4. Risk Screening'!$BT$2:$CD$43,MATCH($A51,'4. Risk Screening'!$BB$2:$BB$43,0),1),IF(ISNUMBER(SEARCH(INDEX('4. Risk Screening'!$BT$2:$CD$43,MATCH($A51,'4. Risk Screening'!$BB$2:$BB$43,0),1),$I51)),"",INDEX('4. Risk Screening'!$BT$2:$CD$43,MATCH($A51,'4. Risk Screening'!$BB$2:$BB$43,0),1)&amp;CHAR(10)&amp;$I51))),""))</x:f>
      </x:c>
      <x:c r="P51" t="str">
        <x:f>IF($A51="","",IFERROR(IF(INDEX('4. Risk Screening'!$BT$2:$CD$43,MATCH($A51,'4. Risk Screening'!$BB$2:$BB$43,0),2)="","",IF($I51="",INDEX('4. Risk Screening'!$BT$2:$CD$43,MATCH($A51,'4. Risk Screening'!$BB$2:$BB$43,0),2),IF(ISNUMBER(SEARCH(INDEX('4. Risk Screening'!$BT$2:$CD$43,MATCH($A51,'4. Risk Screening'!$BB$2:$BB$43,0),2),$I51)),"",INDEX('4. Risk Screening'!$BT$2:$CD$43,MATCH($A51,'4. Risk Screening'!$BB$2:$BB$43,0),2)&amp;CHAR(10)&amp;$I51))),""))</x:f>
      </x:c>
      <x:c r="Q51" t="str">
        <x:f>IF($A51="","",IFERROR(IF(INDEX('4. Risk Screening'!$BT$2:$CD$43,MATCH($A51,'4. Risk Screening'!$BB$2:$BB$43,0),3)="","",IF($I51="",INDEX('4. Risk Screening'!$BT$2:$CD$43,MATCH($A51,'4. Risk Screening'!$BB$2:$BB$43,0),3),IF(ISNUMBER(SEARCH(INDEX('4. Risk Screening'!$BT$2:$CD$43,MATCH($A51,'4. Risk Screening'!$BB$2:$BB$43,0),3),$I51)),"",INDEX('4. Risk Screening'!$BT$2:$CD$43,MATCH($A51,'4. Risk Screening'!$BB$2:$BB$43,0),3)&amp;CHAR(10)&amp;$I51))),""))</x:f>
      </x:c>
      <x:c r="R51" t="str">
        <x:f>IF($A51="","",IFERROR(IF(INDEX('4. Risk Screening'!$BT$2:$CD$43,MATCH($A51,'4. Risk Screening'!$BB$2:$BB$43,0),4)="","",IF($I51="",INDEX('4. Risk Screening'!$BT$2:$CD$43,MATCH($A51,'4. Risk Screening'!$BB$2:$BB$43,0),4),IF(ISNUMBER(SEARCH(INDEX('4. Risk Screening'!$BT$2:$CD$43,MATCH($A51,'4. Risk Screening'!$BB$2:$BB$43,0),4),$I51)),"",INDEX('4. Risk Screening'!$BT$2:$CD$43,MATCH($A51,'4. Risk Screening'!$BB$2:$BB$43,0),4)&amp;CHAR(10)&amp;$I51))),""))</x:f>
      </x:c>
      <x:c r="S51" t="str">
        <x:f>IF($A51="","",IFERROR(IF(INDEX('4. Risk Screening'!$BT$2:$CD$43,MATCH($A51,'4. Risk Screening'!$BB$2:$BB$43,0),5)="","",IF($I51="",INDEX('4. Risk Screening'!$BT$2:$CD$43,MATCH($A51,'4. Risk Screening'!$BB$2:$BB$43,0),5),IF(ISNUMBER(SEARCH(INDEX('4. Risk Screening'!$BT$2:$CD$43,MATCH($A51,'4. Risk Screening'!$BB$2:$BB$43,0),5),$I51)),"",INDEX('4. Risk Screening'!$BT$2:$CD$43,MATCH($A51,'4. Risk Screening'!$BB$2:$BB$43,0),5)&amp;CHAR(10)&amp;$I51))),""))</x:f>
      </x:c>
      <x:c r="T51" t="str">
        <x:f>IF($A51="","",IFERROR(IF(INDEX('4. Risk Screening'!$BT$2:$CD$43,MATCH($A51,'4. Risk Screening'!$BB$2:$BB$43,0),6)="","",IF($I51="",INDEX('4. Risk Screening'!$BT$2:$CD$43,MATCH($A51,'4. Risk Screening'!$BB$2:$BB$43,0),6),IF(ISNUMBER(SEARCH(INDEX('4. Risk Screening'!$BT$2:$CD$43,MATCH($A51,'4. Risk Screening'!$BB$2:$BB$43,0),6),$I51)),"",INDEX('4. Risk Screening'!$BT$2:$CD$43,MATCH($A51,'4. Risk Screening'!$BB$2:$BB$43,0),6)&amp;CHAR(10)&amp;$I51))),""))</x:f>
      </x:c>
      <x:c r="U51" t="str">
        <x:f>IF($A51="","",IFERROR(IF(INDEX('4. Risk Screening'!$BT$2:$CD$43,MATCH($A51,'4. Risk Screening'!$BB$2:$BB$43,0),7)="","",IF($I51="",INDEX('4. Risk Screening'!$BT$2:$CD$43,MATCH($A51,'4. Risk Screening'!$BB$2:$BB$43,0),7),IF(ISNUMBER(SEARCH(INDEX('4. Risk Screening'!$BT$2:$CD$43,MATCH($A51,'4. Risk Screening'!$BB$2:$BB$43,0),7),$I51)),"",INDEX('4. Risk Screening'!$BT$2:$CD$43,MATCH($A51,'4. Risk Screening'!$BB$2:$BB$43,0),7)&amp;CHAR(10)&amp;$I51))),""))</x:f>
      </x:c>
      <x:c r="V51" t="str">
        <x:f>IF($A51="","",IFERROR(IF(INDEX('4. Risk Screening'!$BT$2:$CD$43,MATCH($A51,'4. Risk Screening'!$BB$2:$BB$43,0),8)="","",IF($I51="",INDEX('4. Risk Screening'!$BT$2:$CD$43,MATCH($A51,'4. Risk Screening'!$BB$2:$BB$43,0),8),IF(ISNUMBER(SEARCH(INDEX('4. Risk Screening'!$BT$2:$CD$43,MATCH($A51,'4. Risk Screening'!$BB$2:$BB$43,0),8),$I51)),"",INDEX('4. Risk Screening'!$BT$2:$CD$43,MATCH($A51,'4. Risk Screening'!$BB$2:$BB$43,0),8)&amp;CHAR(10)&amp;$I51))),""))</x:f>
      </x:c>
      <x:c r="W51" t="str">
        <x:f>IF($A51="","",IFERROR(IF(INDEX('4. Risk Screening'!$BT$2:$CD$43,MATCH($A51,'4. Risk Screening'!$BB$2:$BB$43,0),9)="","",IF($I51="",INDEX('4. Risk Screening'!$BT$2:$CD$43,MATCH($A51,'4. Risk Screening'!$BB$2:$BB$43,0),9),IF(ISNUMBER(SEARCH(INDEX('4. Risk Screening'!$BT$2:$CD$43,MATCH($A51,'4. Risk Screening'!$BB$2:$BB$43,0),9),$I51)),"",INDEX('4. Risk Screening'!$BT$2:$CD$43,MATCH($A51,'4. Risk Screening'!$BB$2:$BB$43,0),9)&amp;CHAR(10)&amp;$I51))),""))</x:f>
      </x:c>
      <x:c r="X51" t="str">
        <x:f>IF($A51="","",IFERROR(IF(INDEX('4. Risk Screening'!$BT$2:$CD$43,MATCH($A51,'4. Risk Screening'!$BB$2:$BB$43,0),10)="","",IF($I51="",INDEX('4. Risk Screening'!$BT$2:$CD$43,MATCH($A51,'4. Risk Screening'!$BB$2:$BB$43,0),10),IF(ISNUMBER(SEARCH(INDEX('4. Risk Screening'!$BT$2:$CD$43,MATCH($A51,'4. Risk Screening'!$BB$2:$BB$43,0),10),$I51)),"",INDEX('4. Risk Screening'!$BT$2:$CD$43,MATCH($A51,'4. Risk Screening'!$BB$2:$BB$43,0),10)&amp;CHAR(10)&amp;$I51))),""))</x:f>
      </x:c>
      <x:c r="Y51" t="str">
        <x:f>IF($A51="","",IFERROR(IF(INDEX('4. Risk Screening'!$BT$2:$CD$43,MATCH($A51,'4. Risk Screening'!$BB$2:$BB$43,0),11)="","",IF($I51="",INDEX('4. Risk Screening'!$BT$2:$CD$43,MATCH($A51,'4. Risk Screening'!$BB$2:$BB$43,0),11),IF(ISNUMBER(SEARCH(INDEX('4. Risk Screening'!$BT$2:$CD$43,MATCH($A51,'4. Risk Screening'!$BB$2:$BB$43,0),11),$I51)),"",INDEX('4. Risk Screening'!$BT$2:$CD$43,MATCH($A51,'4. Risk Screening'!$BB$2:$BB$43,0),11)&amp;CHAR(10)&amp;$I51))),""))</x:f>
      </x:c>
      <x:c r="Z51" t="str">
        <x:f t="shared" si="17"/>
      </x:c>
      <x:c r="AA51" t="str">
        <x:f t="shared" si="18"/>
      </x:c>
      <x:c r="AB51" t="str">
        <x:f t="shared" si="19"/>
      </x:c>
      <x:c r="AC51" t="str">
        <x:f t="shared" si="20"/>
      </x:c>
      <x:c r="AD51" t="str">
        <x:f t="shared" si="21"/>
      </x:c>
      <x:c r="AE51" t="str">
        <x:f t="shared" si="22"/>
      </x:c>
      <x:c r="AF51" t="str">
        <x:f t="shared" si="23"/>
      </x:c>
      <x:c r="AG51" t="str">
        <x:f t="shared" si="24"/>
      </x:c>
      <x:c r="AH51" t="str">
        <x:f t="shared" si="25"/>
      </x:c>
      <x:c r="AI51" t="str">
        <x:f t="shared" si="26"/>
      </x:c>
      <x:c r="AJ51" t="str">
        <x:f t="shared" si="27"/>
      </x:c>
    </x:row>
    <x:row r="52" ht="27.950000762939453" customHeight="1">
      <x:c r="A52" s="1" t="str">
        <x:f>IFERROR(INDEX('4. Risk Screening'!$B$5:$B$60,MATCH(ROWS($A$6:A52),'4. Risk Screening'!$AY$5:$AY$60,0)),"")</x:f>
      </x:c>
      <x:c r="B52" s="1" t="str">
        <x:f>IF($A52="","",IFERROR(INDEX('4. Risk Screening'!$C$5:$C$60,MATCH($A52,'4. Risk Screening'!$B$5:$B$60,0)),""))</x:f>
      </x:c>
      <x:c r="C52" s="231"/>
      <x:c r="D52" s="231"/>
      <x:c r="E52" s="2" t="str">
        <x:f t="shared" si="14"/>
      </x:c>
      <x:c r="F52" s="2" t="str">
        <x:f t="shared" si="15"/>
      </x:c>
      <x:c r="G52" s="232"/>
      <x:c r="H52" s="232"/>
      <x:c r="I52" s="233"/>
      <x:c r="J52" s="234"/>
      <x:c r="K52" s="235"/>
      <x:c r="L52" s="235"/>
      <x:c r="M52" s="238"/>
      <x:c r="N52" t="str">
        <x:f t="shared" si="16"/>
      </x:c>
      <x:c r="O52" t="str">
        <x:f>IF($A52="","",IFERROR(IF(INDEX('4. Risk Screening'!$BT$2:$CD$43,MATCH($A52,'4. Risk Screening'!$BB$2:$BB$43,0),1)="","",IF($I52="",INDEX('4. Risk Screening'!$BT$2:$CD$43,MATCH($A52,'4. Risk Screening'!$BB$2:$BB$43,0),1),IF(ISNUMBER(SEARCH(INDEX('4. Risk Screening'!$BT$2:$CD$43,MATCH($A52,'4. Risk Screening'!$BB$2:$BB$43,0),1),$I52)),"",INDEX('4. Risk Screening'!$BT$2:$CD$43,MATCH($A52,'4. Risk Screening'!$BB$2:$BB$43,0),1)&amp;CHAR(10)&amp;$I52))),""))</x:f>
      </x:c>
      <x:c r="P52" t="str">
        <x:f>IF($A52="","",IFERROR(IF(INDEX('4. Risk Screening'!$BT$2:$CD$43,MATCH($A52,'4. Risk Screening'!$BB$2:$BB$43,0),2)="","",IF($I52="",INDEX('4. Risk Screening'!$BT$2:$CD$43,MATCH($A52,'4. Risk Screening'!$BB$2:$BB$43,0),2),IF(ISNUMBER(SEARCH(INDEX('4. Risk Screening'!$BT$2:$CD$43,MATCH($A52,'4. Risk Screening'!$BB$2:$BB$43,0),2),$I52)),"",INDEX('4. Risk Screening'!$BT$2:$CD$43,MATCH($A52,'4. Risk Screening'!$BB$2:$BB$43,0),2)&amp;CHAR(10)&amp;$I52))),""))</x:f>
      </x:c>
      <x:c r="Q52" t="str">
        <x:f>IF($A52="","",IFERROR(IF(INDEX('4. Risk Screening'!$BT$2:$CD$43,MATCH($A52,'4. Risk Screening'!$BB$2:$BB$43,0),3)="","",IF($I52="",INDEX('4. Risk Screening'!$BT$2:$CD$43,MATCH($A52,'4. Risk Screening'!$BB$2:$BB$43,0),3),IF(ISNUMBER(SEARCH(INDEX('4. Risk Screening'!$BT$2:$CD$43,MATCH($A52,'4. Risk Screening'!$BB$2:$BB$43,0),3),$I52)),"",INDEX('4. Risk Screening'!$BT$2:$CD$43,MATCH($A52,'4. Risk Screening'!$BB$2:$BB$43,0),3)&amp;CHAR(10)&amp;$I52))),""))</x:f>
      </x:c>
      <x:c r="R52" t="str">
        <x:f>IF($A52="","",IFERROR(IF(INDEX('4. Risk Screening'!$BT$2:$CD$43,MATCH($A52,'4. Risk Screening'!$BB$2:$BB$43,0),4)="","",IF($I52="",INDEX('4. Risk Screening'!$BT$2:$CD$43,MATCH($A52,'4. Risk Screening'!$BB$2:$BB$43,0),4),IF(ISNUMBER(SEARCH(INDEX('4. Risk Screening'!$BT$2:$CD$43,MATCH($A52,'4. Risk Screening'!$BB$2:$BB$43,0),4),$I52)),"",INDEX('4. Risk Screening'!$BT$2:$CD$43,MATCH($A52,'4. Risk Screening'!$BB$2:$BB$43,0),4)&amp;CHAR(10)&amp;$I52))),""))</x:f>
      </x:c>
      <x:c r="S52" t="str">
        <x:f>IF($A52="","",IFERROR(IF(INDEX('4. Risk Screening'!$BT$2:$CD$43,MATCH($A52,'4. Risk Screening'!$BB$2:$BB$43,0),5)="","",IF($I52="",INDEX('4. Risk Screening'!$BT$2:$CD$43,MATCH($A52,'4. Risk Screening'!$BB$2:$BB$43,0),5),IF(ISNUMBER(SEARCH(INDEX('4. Risk Screening'!$BT$2:$CD$43,MATCH($A52,'4. Risk Screening'!$BB$2:$BB$43,0),5),$I52)),"",INDEX('4. Risk Screening'!$BT$2:$CD$43,MATCH($A52,'4. Risk Screening'!$BB$2:$BB$43,0),5)&amp;CHAR(10)&amp;$I52))),""))</x:f>
      </x:c>
      <x:c r="T52" t="str">
        <x:f>IF($A52="","",IFERROR(IF(INDEX('4. Risk Screening'!$BT$2:$CD$43,MATCH($A52,'4. Risk Screening'!$BB$2:$BB$43,0),6)="","",IF($I52="",INDEX('4. Risk Screening'!$BT$2:$CD$43,MATCH($A52,'4. Risk Screening'!$BB$2:$BB$43,0),6),IF(ISNUMBER(SEARCH(INDEX('4. Risk Screening'!$BT$2:$CD$43,MATCH($A52,'4. Risk Screening'!$BB$2:$BB$43,0),6),$I52)),"",INDEX('4. Risk Screening'!$BT$2:$CD$43,MATCH($A52,'4. Risk Screening'!$BB$2:$BB$43,0),6)&amp;CHAR(10)&amp;$I52))),""))</x:f>
      </x:c>
      <x:c r="U52" t="str">
        <x:f>IF($A52="","",IFERROR(IF(INDEX('4. Risk Screening'!$BT$2:$CD$43,MATCH($A52,'4. Risk Screening'!$BB$2:$BB$43,0),7)="","",IF($I52="",INDEX('4. Risk Screening'!$BT$2:$CD$43,MATCH($A52,'4. Risk Screening'!$BB$2:$BB$43,0),7),IF(ISNUMBER(SEARCH(INDEX('4. Risk Screening'!$BT$2:$CD$43,MATCH($A52,'4. Risk Screening'!$BB$2:$BB$43,0),7),$I52)),"",INDEX('4. Risk Screening'!$BT$2:$CD$43,MATCH($A52,'4. Risk Screening'!$BB$2:$BB$43,0),7)&amp;CHAR(10)&amp;$I52))),""))</x:f>
      </x:c>
      <x:c r="V52" t="str">
        <x:f>IF($A52="","",IFERROR(IF(INDEX('4. Risk Screening'!$BT$2:$CD$43,MATCH($A52,'4. Risk Screening'!$BB$2:$BB$43,0),8)="","",IF($I52="",INDEX('4. Risk Screening'!$BT$2:$CD$43,MATCH($A52,'4. Risk Screening'!$BB$2:$BB$43,0),8),IF(ISNUMBER(SEARCH(INDEX('4. Risk Screening'!$BT$2:$CD$43,MATCH($A52,'4. Risk Screening'!$BB$2:$BB$43,0),8),$I52)),"",INDEX('4. Risk Screening'!$BT$2:$CD$43,MATCH($A52,'4. Risk Screening'!$BB$2:$BB$43,0),8)&amp;CHAR(10)&amp;$I52))),""))</x:f>
      </x:c>
      <x:c r="W52" t="str">
        <x:f>IF($A52="","",IFERROR(IF(INDEX('4. Risk Screening'!$BT$2:$CD$43,MATCH($A52,'4. Risk Screening'!$BB$2:$BB$43,0),9)="","",IF($I52="",INDEX('4. Risk Screening'!$BT$2:$CD$43,MATCH($A52,'4. Risk Screening'!$BB$2:$BB$43,0),9),IF(ISNUMBER(SEARCH(INDEX('4. Risk Screening'!$BT$2:$CD$43,MATCH($A52,'4. Risk Screening'!$BB$2:$BB$43,0),9),$I52)),"",INDEX('4. Risk Screening'!$BT$2:$CD$43,MATCH($A52,'4. Risk Screening'!$BB$2:$BB$43,0),9)&amp;CHAR(10)&amp;$I52))),""))</x:f>
      </x:c>
      <x:c r="X52" t="str">
        <x:f>IF($A52="","",IFERROR(IF(INDEX('4. Risk Screening'!$BT$2:$CD$43,MATCH($A52,'4. Risk Screening'!$BB$2:$BB$43,0),10)="","",IF($I52="",INDEX('4. Risk Screening'!$BT$2:$CD$43,MATCH($A52,'4. Risk Screening'!$BB$2:$BB$43,0),10),IF(ISNUMBER(SEARCH(INDEX('4. Risk Screening'!$BT$2:$CD$43,MATCH($A52,'4. Risk Screening'!$BB$2:$BB$43,0),10),$I52)),"",INDEX('4. Risk Screening'!$BT$2:$CD$43,MATCH($A52,'4. Risk Screening'!$BB$2:$BB$43,0),10)&amp;CHAR(10)&amp;$I52))),""))</x:f>
      </x:c>
      <x:c r="Y52" t="str">
        <x:f>IF($A52="","",IFERROR(IF(INDEX('4. Risk Screening'!$BT$2:$CD$43,MATCH($A52,'4. Risk Screening'!$BB$2:$BB$43,0),11)="","",IF($I52="",INDEX('4. Risk Screening'!$BT$2:$CD$43,MATCH($A52,'4. Risk Screening'!$BB$2:$BB$43,0),11),IF(ISNUMBER(SEARCH(INDEX('4. Risk Screening'!$BT$2:$CD$43,MATCH($A52,'4. Risk Screening'!$BB$2:$BB$43,0),11),$I52)),"",INDEX('4. Risk Screening'!$BT$2:$CD$43,MATCH($A52,'4. Risk Screening'!$BB$2:$BB$43,0),11)&amp;CHAR(10)&amp;$I52))),""))</x:f>
      </x:c>
      <x:c r="Z52" t="str">
        <x:f t="shared" si="17"/>
      </x:c>
      <x:c r="AA52" t="str">
        <x:f t="shared" si="18"/>
      </x:c>
      <x:c r="AB52" t="str">
        <x:f t="shared" si="19"/>
      </x:c>
      <x:c r="AC52" t="str">
        <x:f t="shared" si="20"/>
      </x:c>
      <x:c r="AD52" t="str">
        <x:f t="shared" si="21"/>
      </x:c>
      <x:c r="AE52" t="str">
        <x:f t="shared" si="22"/>
      </x:c>
      <x:c r="AF52" t="str">
        <x:f t="shared" si="23"/>
      </x:c>
      <x:c r="AG52" t="str">
        <x:f t="shared" si="24"/>
      </x:c>
      <x:c r="AH52" t="str">
        <x:f t="shared" si="25"/>
      </x:c>
      <x:c r="AI52" t="str">
        <x:f t="shared" si="26"/>
      </x:c>
      <x:c r="AJ52" t="str">
        <x:f t="shared" si="27"/>
      </x:c>
    </x:row>
    <x:row r="53" ht="27.950000762939453" customHeight="1">
      <x:c r="A53" s="1" t="str">
        <x:f>IFERROR(INDEX('4. Risk Screening'!$B$5:$B$60,MATCH(ROWS($A$6:A53),'4. Risk Screening'!$AY$5:$AY$60,0)),"")</x:f>
      </x:c>
      <x:c r="B53" s="1" t="str">
        <x:f>IF($A53="","",IFERROR(INDEX('4. Risk Screening'!$C$5:$C$60,MATCH($A53,'4. Risk Screening'!$B$5:$B$60,0)),""))</x:f>
      </x:c>
      <x:c r="C53" s="231"/>
      <x:c r="D53" s="231"/>
      <x:c r="E53" s="2" t="str">
        <x:f t="shared" si="14"/>
      </x:c>
      <x:c r="F53" s="2" t="str">
        <x:f t="shared" si="15"/>
      </x:c>
      <x:c r="G53" s="232"/>
      <x:c r="H53" s="232"/>
      <x:c r="I53" s="233"/>
      <x:c r="J53" s="234"/>
      <x:c r="K53" s="235"/>
      <x:c r="L53" s="235"/>
      <x:c r="M53" s="238"/>
      <x:c r="N53" t="str">
        <x:f t="shared" si="16"/>
      </x:c>
      <x:c r="O53" t="str">
        <x:f>IF($A53="","",IFERROR(IF(INDEX('4. Risk Screening'!$BT$2:$CD$43,MATCH($A53,'4. Risk Screening'!$BB$2:$BB$43,0),1)="","",IF($I53="",INDEX('4. Risk Screening'!$BT$2:$CD$43,MATCH($A53,'4. Risk Screening'!$BB$2:$BB$43,0),1),IF(ISNUMBER(SEARCH(INDEX('4. Risk Screening'!$BT$2:$CD$43,MATCH($A53,'4. Risk Screening'!$BB$2:$BB$43,0),1),$I53)),"",INDEX('4. Risk Screening'!$BT$2:$CD$43,MATCH($A53,'4. Risk Screening'!$BB$2:$BB$43,0),1)&amp;CHAR(10)&amp;$I53))),""))</x:f>
      </x:c>
      <x:c r="P53" t="str">
        <x:f>IF($A53="","",IFERROR(IF(INDEX('4. Risk Screening'!$BT$2:$CD$43,MATCH($A53,'4. Risk Screening'!$BB$2:$BB$43,0),2)="","",IF($I53="",INDEX('4. Risk Screening'!$BT$2:$CD$43,MATCH($A53,'4. Risk Screening'!$BB$2:$BB$43,0),2),IF(ISNUMBER(SEARCH(INDEX('4. Risk Screening'!$BT$2:$CD$43,MATCH($A53,'4. Risk Screening'!$BB$2:$BB$43,0),2),$I53)),"",INDEX('4. Risk Screening'!$BT$2:$CD$43,MATCH($A53,'4. Risk Screening'!$BB$2:$BB$43,0),2)&amp;CHAR(10)&amp;$I53))),""))</x:f>
      </x:c>
      <x:c r="Q53" t="str">
        <x:f>IF($A53="","",IFERROR(IF(INDEX('4. Risk Screening'!$BT$2:$CD$43,MATCH($A53,'4. Risk Screening'!$BB$2:$BB$43,0),3)="","",IF($I53="",INDEX('4. Risk Screening'!$BT$2:$CD$43,MATCH($A53,'4. Risk Screening'!$BB$2:$BB$43,0),3),IF(ISNUMBER(SEARCH(INDEX('4. Risk Screening'!$BT$2:$CD$43,MATCH($A53,'4. Risk Screening'!$BB$2:$BB$43,0),3),$I53)),"",INDEX('4. Risk Screening'!$BT$2:$CD$43,MATCH($A53,'4. Risk Screening'!$BB$2:$BB$43,0),3)&amp;CHAR(10)&amp;$I53))),""))</x:f>
      </x:c>
      <x:c r="R53" t="str">
        <x:f>IF($A53="","",IFERROR(IF(INDEX('4. Risk Screening'!$BT$2:$CD$43,MATCH($A53,'4. Risk Screening'!$BB$2:$BB$43,0),4)="","",IF($I53="",INDEX('4. Risk Screening'!$BT$2:$CD$43,MATCH($A53,'4. Risk Screening'!$BB$2:$BB$43,0),4),IF(ISNUMBER(SEARCH(INDEX('4. Risk Screening'!$BT$2:$CD$43,MATCH($A53,'4. Risk Screening'!$BB$2:$BB$43,0),4),$I53)),"",INDEX('4. Risk Screening'!$BT$2:$CD$43,MATCH($A53,'4. Risk Screening'!$BB$2:$BB$43,0),4)&amp;CHAR(10)&amp;$I53))),""))</x:f>
      </x:c>
      <x:c r="S53" t="str">
        <x:f>IF($A53="","",IFERROR(IF(INDEX('4. Risk Screening'!$BT$2:$CD$43,MATCH($A53,'4. Risk Screening'!$BB$2:$BB$43,0),5)="","",IF($I53="",INDEX('4. Risk Screening'!$BT$2:$CD$43,MATCH($A53,'4. Risk Screening'!$BB$2:$BB$43,0),5),IF(ISNUMBER(SEARCH(INDEX('4. Risk Screening'!$BT$2:$CD$43,MATCH($A53,'4. Risk Screening'!$BB$2:$BB$43,0),5),$I53)),"",INDEX('4. Risk Screening'!$BT$2:$CD$43,MATCH($A53,'4. Risk Screening'!$BB$2:$BB$43,0),5)&amp;CHAR(10)&amp;$I53))),""))</x:f>
      </x:c>
      <x:c r="T53" t="str">
        <x:f>IF($A53="","",IFERROR(IF(INDEX('4. Risk Screening'!$BT$2:$CD$43,MATCH($A53,'4. Risk Screening'!$BB$2:$BB$43,0),6)="","",IF($I53="",INDEX('4. Risk Screening'!$BT$2:$CD$43,MATCH($A53,'4. Risk Screening'!$BB$2:$BB$43,0),6),IF(ISNUMBER(SEARCH(INDEX('4. Risk Screening'!$BT$2:$CD$43,MATCH($A53,'4. Risk Screening'!$BB$2:$BB$43,0),6),$I53)),"",INDEX('4. Risk Screening'!$BT$2:$CD$43,MATCH($A53,'4. Risk Screening'!$BB$2:$BB$43,0),6)&amp;CHAR(10)&amp;$I53))),""))</x:f>
      </x:c>
      <x:c r="U53" t="str">
        <x:f>IF($A53="","",IFERROR(IF(INDEX('4. Risk Screening'!$BT$2:$CD$43,MATCH($A53,'4. Risk Screening'!$BB$2:$BB$43,0),7)="","",IF($I53="",INDEX('4. Risk Screening'!$BT$2:$CD$43,MATCH($A53,'4. Risk Screening'!$BB$2:$BB$43,0),7),IF(ISNUMBER(SEARCH(INDEX('4. Risk Screening'!$BT$2:$CD$43,MATCH($A53,'4. Risk Screening'!$BB$2:$BB$43,0),7),$I53)),"",INDEX('4. Risk Screening'!$BT$2:$CD$43,MATCH($A53,'4. Risk Screening'!$BB$2:$BB$43,0),7)&amp;CHAR(10)&amp;$I53))),""))</x:f>
      </x:c>
      <x:c r="V53" t="str">
        <x:f>IF($A53="","",IFERROR(IF(INDEX('4. Risk Screening'!$BT$2:$CD$43,MATCH($A53,'4. Risk Screening'!$BB$2:$BB$43,0),8)="","",IF($I53="",INDEX('4. Risk Screening'!$BT$2:$CD$43,MATCH($A53,'4. Risk Screening'!$BB$2:$BB$43,0),8),IF(ISNUMBER(SEARCH(INDEX('4. Risk Screening'!$BT$2:$CD$43,MATCH($A53,'4. Risk Screening'!$BB$2:$BB$43,0),8),$I53)),"",INDEX('4. Risk Screening'!$BT$2:$CD$43,MATCH($A53,'4. Risk Screening'!$BB$2:$BB$43,0),8)&amp;CHAR(10)&amp;$I53))),""))</x:f>
      </x:c>
      <x:c r="W53" t="str">
        <x:f>IF($A53="","",IFERROR(IF(INDEX('4. Risk Screening'!$BT$2:$CD$43,MATCH($A53,'4. Risk Screening'!$BB$2:$BB$43,0),9)="","",IF($I53="",INDEX('4. Risk Screening'!$BT$2:$CD$43,MATCH($A53,'4. Risk Screening'!$BB$2:$BB$43,0),9),IF(ISNUMBER(SEARCH(INDEX('4. Risk Screening'!$BT$2:$CD$43,MATCH($A53,'4. Risk Screening'!$BB$2:$BB$43,0),9),$I53)),"",INDEX('4. Risk Screening'!$BT$2:$CD$43,MATCH($A53,'4. Risk Screening'!$BB$2:$BB$43,0),9)&amp;CHAR(10)&amp;$I53))),""))</x:f>
      </x:c>
      <x:c r="X53" t="str">
        <x:f>IF($A53="","",IFERROR(IF(INDEX('4. Risk Screening'!$BT$2:$CD$43,MATCH($A53,'4. Risk Screening'!$BB$2:$BB$43,0),10)="","",IF($I53="",INDEX('4. Risk Screening'!$BT$2:$CD$43,MATCH($A53,'4. Risk Screening'!$BB$2:$BB$43,0),10),IF(ISNUMBER(SEARCH(INDEX('4. Risk Screening'!$BT$2:$CD$43,MATCH($A53,'4. Risk Screening'!$BB$2:$BB$43,0),10),$I53)),"",INDEX('4. Risk Screening'!$BT$2:$CD$43,MATCH($A53,'4. Risk Screening'!$BB$2:$BB$43,0),10)&amp;CHAR(10)&amp;$I53))),""))</x:f>
      </x:c>
      <x:c r="Y53" t="str">
        <x:f>IF($A53="","",IFERROR(IF(INDEX('4. Risk Screening'!$BT$2:$CD$43,MATCH($A53,'4. Risk Screening'!$BB$2:$BB$43,0),11)="","",IF($I53="",INDEX('4. Risk Screening'!$BT$2:$CD$43,MATCH($A53,'4. Risk Screening'!$BB$2:$BB$43,0),11),IF(ISNUMBER(SEARCH(INDEX('4. Risk Screening'!$BT$2:$CD$43,MATCH($A53,'4. Risk Screening'!$BB$2:$BB$43,0),11),$I53)),"",INDEX('4. Risk Screening'!$BT$2:$CD$43,MATCH($A53,'4. Risk Screening'!$BB$2:$BB$43,0),11)&amp;CHAR(10)&amp;$I53))),""))</x:f>
      </x:c>
      <x:c r="Z53" t="str">
        <x:f t="shared" si="17"/>
      </x:c>
      <x:c r="AA53" t="str">
        <x:f t="shared" si="18"/>
      </x:c>
      <x:c r="AB53" t="str">
        <x:f t="shared" si="19"/>
      </x:c>
      <x:c r="AC53" t="str">
        <x:f t="shared" si="20"/>
      </x:c>
      <x:c r="AD53" t="str">
        <x:f t="shared" si="21"/>
      </x:c>
      <x:c r="AE53" t="str">
        <x:f t="shared" si="22"/>
      </x:c>
      <x:c r="AF53" t="str">
        <x:f t="shared" si="23"/>
      </x:c>
      <x:c r="AG53" t="str">
        <x:f t="shared" si="24"/>
      </x:c>
      <x:c r="AH53" t="str">
        <x:f t="shared" si="25"/>
      </x:c>
      <x:c r="AI53" t="str">
        <x:f t="shared" si="26"/>
      </x:c>
      <x:c r="AJ53" t="str">
        <x:f t="shared" si="27"/>
      </x:c>
    </x:row>
    <x:row r="54" ht="27.950000762939453" customHeight="1">
      <x:c r="A54" s="1" t="str">
        <x:f>IFERROR(INDEX('4. Risk Screening'!$B$5:$B$60,MATCH(ROWS($A$6:A54),'4. Risk Screening'!$AY$5:$AY$60,0)),"")</x:f>
      </x:c>
      <x:c r="B54" s="1" t="str">
        <x:f>IF($A54="","",IFERROR(INDEX('4. Risk Screening'!$C$5:$C$60,MATCH($A54,'4. Risk Screening'!$B$5:$B$60,0)),""))</x:f>
      </x:c>
      <x:c r="C54" s="231"/>
      <x:c r="D54" s="231"/>
      <x:c r="E54" s="2" t="str">
        <x:f t="shared" si="14"/>
      </x:c>
      <x:c r="F54" s="2" t="str">
        <x:f t="shared" si="15"/>
      </x:c>
      <x:c r="G54" s="232"/>
      <x:c r="H54" s="232"/>
      <x:c r="I54" s="233"/>
      <x:c r="J54" s="234"/>
      <x:c r="K54" s="235"/>
      <x:c r="L54" s="235"/>
      <x:c r="M54" s="238"/>
      <x:c r="N54" t="str">
        <x:f t="shared" si="16"/>
      </x:c>
      <x:c r="O54" t="str">
        <x:f>IF($A54="","",IFERROR(IF(INDEX('4. Risk Screening'!$BT$2:$CD$43,MATCH($A54,'4. Risk Screening'!$BB$2:$BB$43,0),1)="","",IF($I54="",INDEX('4. Risk Screening'!$BT$2:$CD$43,MATCH($A54,'4. Risk Screening'!$BB$2:$BB$43,0),1),IF(ISNUMBER(SEARCH(INDEX('4. Risk Screening'!$BT$2:$CD$43,MATCH($A54,'4. Risk Screening'!$BB$2:$BB$43,0),1),$I54)),"",INDEX('4. Risk Screening'!$BT$2:$CD$43,MATCH($A54,'4. Risk Screening'!$BB$2:$BB$43,0),1)&amp;CHAR(10)&amp;$I54))),""))</x:f>
      </x:c>
      <x:c r="P54" t="str">
        <x:f>IF($A54="","",IFERROR(IF(INDEX('4. Risk Screening'!$BT$2:$CD$43,MATCH($A54,'4. Risk Screening'!$BB$2:$BB$43,0),2)="","",IF($I54="",INDEX('4. Risk Screening'!$BT$2:$CD$43,MATCH($A54,'4. Risk Screening'!$BB$2:$BB$43,0),2),IF(ISNUMBER(SEARCH(INDEX('4. Risk Screening'!$BT$2:$CD$43,MATCH($A54,'4. Risk Screening'!$BB$2:$BB$43,0),2),$I54)),"",INDEX('4. Risk Screening'!$BT$2:$CD$43,MATCH($A54,'4. Risk Screening'!$BB$2:$BB$43,0),2)&amp;CHAR(10)&amp;$I54))),""))</x:f>
      </x:c>
      <x:c r="Q54" t="str">
        <x:f>IF($A54="","",IFERROR(IF(INDEX('4. Risk Screening'!$BT$2:$CD$43,MATCH($A54,'4. Risk Screening'!$BB$2:$BB$43,0),3)="","",IF($I54="",INDEX('4. Risk Screening'!$BT$2:$CD$43,MATCH($A54,'4. Risk Screening'!$BB$2:$BB$43,0),3),IF(ISNUMBER(SEARCH(INDEX('4. Risk Screening'!$BT$2:$CD$43,MATCH($A54,'4. Risk Screening'!$BB$2:$BB$43,0),3),$I54)),"",INDEX('4. Risk Screening'!$BT$2:$CD$43,MATCH($A54,'4. Risk Screening'!$BB$2:$BB$43,0),3)&amp;CHAR(10)&amp;$I54))),""))</x:f>
      </x:c>
      <x:c r="R54" t="str">
        <x:f>IF($A54="","",IFERROR(IF(INDEX('4. Risk Screening'!$BT$2:$CD$43,MATCH($A54,'4. Risk Screening'!$BB$2:$BB$43,0),4)="","",IF($I54="",INDEX('4. Risk Screening'!$BT$2:$CD$43,MATCH($A54,'4. Risk Screening'!$BB$2:$BB$43,0),4),IF(ISNUMBER(SEARCH(INDEX('4. Risk Screening'!$BT$2:$CD$43,MATCH($A54,'4. Risk Screening'!$BB$2:$BB$43,0),4),$I54)),"",INDEX('4. Risk Screening'!$BT$2:$CD$43,MATCH($A54,'4. Risk Screening'!$BB$2:$BB$43,0),4)&amp;CHAR(10)&amp;$I54))),""))</x:f>
      </x:c>
      <x:c r="S54" t="str">
        <x:f>IF($A54="","",IFERROR(IF(INDEX('4. Risk Screening'!$BT$2:$CD$43,MATCH($A54,'4. Risk Screening'!$BB$2:$BB$43,0),5)="","",IF($I54="",INDEX('4. Risk Screening'!$BT$2:$CD$43,MATCH($A54,'4. Risk Screening'!$BB$2:$BB$43,0),5),IF(ISNUMBER(SEARCH(INDEX('4. Risk Screening'!$BT$2:$CD$43,MATCH($A54,'4. Risk Screening'!$BB$2:$BB$43,0),5),$I54)),"",INDEX('4. Risk Screening'!$BT$2:$CD$43,MATCH($A54,'4. Risk Screening'!$BB$2:$BB$43,0),5)&amp;CHAR(10)&amp;$I54))),""))</x:f>
      </x:c>
      <x:c r="T54" t="str">
        <x:f>IF($A54="","",IFERROR(IF(INDEX('4. Risk Screening'!$BT$2:$CD$43,MATCH($A54,'4. Risk Screening'!$BB$2:$BB$43,0),6)="","",IF($I54="",INDEX('4. Risk Screening'!$BT$2:$CD$43,MATCH($A54,'4. Risk Screening'!$BB$2:$BB$43,0),6),IF(ISNUMBER(SEARCH(INDEX('4. Risk Screening'!$BT$2:$CD$43,MATCH($A54,'4. Risk Screening'!$BB$2:$BB$43,0),6),$I54)),"",INDEX('4. Risk Screening'!$BT$2:$CD$43,MATCH($A54,'4. Risk Screening'!$BB$2:$BB$43,0),6)&amp;CHAR(10)&amp;$I54))),""))</x:f>
      </x:c>
      <x:c r="U54" t="str">
        <x:f>IF($A54="","",IFERROR(IF(INDEX('4. Risk Screening'!$BT$2:$CD$43,MATCH($A54,'4. Risk Screening'!$BB$2:$BB$43,0),7)="","",IF($I54="",INDEX('4. Risk Screening'!$BT$2:$CD$43,MATCH($A54,'4. Risk Screening'!$BB$2:$BB$43,0),7),IF(ISNUMBER(SEARCH(INDEX('4. Risk Screening'!$BT$2:$CD$43,MATCH($A54,'4. Risk Screening'!$BB$2:$BB$43,0),7),$I54)),"",INDEX('4. Risk Screening'!$BT$2:$CD$43,MATCH($A54,'4. Risk Screening'!$BB$2:$BB$43,0),7)&amp;CHAR(10)&amp;$I54))),""))</x:f>
      </x:c>
      <x:c r="V54" t="str">
        <x:f>IF($A54="","",IFERROR(IF(INDEX('4. Risk Screening'!$BT$2:$CD$43,MATCH($A54,'4. Risk Screening'!$BB$2:$BB$43,0),8)="","",IF($I54="",INDEX('4. Risk Screening'!$BT$2:$CD$43,MATCH($A54,'4. Risk Screening'!$BB$2:$BB$43,0),8),IF(ISNUMBER(SEARCH(INDEX('4. Risk Screening'!$BT$2:$CD$43,MATCH($A54,'4. Risk Screening'!$BB$2:$BB$43,0),8),$I54)),"",INDEX('4. Risk Screening'!$BT$2:$CD$43,MATCH($A54,'4. Risk Screening'!$BB$2:$BB$43,0),8)&amp;CHAR(10)&amp;$I54))),""))</x:f>
      </x:c>
      <x:c r="W54" t="str">
        <x:f>IF($A54="","",IFERROR(IF(INDEX('4. Risk Screening'!$BT$2:$CD$43,MATCH($A54,'4. Risk Screening'!$BB$2:$BB$43,0),9)="","",IF($I54="",INDEX('4. Risk Screening'!$BT$2:$CD$43,MATCH($A54,'4. Risk Screening'!$BB$2:$BB$43,0),9),IF(ISNUMBER(SEARCH(INDEX('4. Risk Screening'!$BT$2:$CD$43,MATCH($A54,'4. Risk Screening'!$BB$2:$BB$43,0),9),$I54)),"",INDEX('4. Risk Screening'!$BT$2:$CD$43,MATCH($A54,'4. Risk Screening'!$BB$2:$BB$43,0),9)&amp;CHAR(10)&amp;$I54))),""))</x:f>
      </x:c>
      <x:c r="X54" t="str">
        <x:f>IF($A54="","",IFERROR(IF(INDEX('4. Risk Screening'!$BT$2:$CD$43,MATCH($A54,'4. Risk Screening'!$BB$2:$BB$43,0),10)="","",IF($I54="",INDEX('4. Risk Screening'!$BT$2:$CD$43,MATCH($A54,'4. Risk Screening'!$BB$2:$BB$43,0),10),IF(ISNUMBER(SEARCH(INDEX('4. Risk Screening'!$BT$2:$CD$43,MATCH($A54,'4. Risk Screening'!$BB$2:$BB$43,0),10),$I54)),"",INDEX('4. Risk Screening'!$BT$2:$CD$43,MATCH($A54,'4. Risk Screening'!$BB$2:$BB$43,0),10)&amp;CHAR(10)&amp;$I54))),""))</x:f>
      </x:c>
      <x:c r="Y54" t="str">
        <x:f>IF($A54="","",IFERROR(IF(INDEX('4. Risk Screening'!$BT$2:$CD$43,MATCH($A54,'4. Risk Screening'!$BB$2:$BB$43,0),11)="","",IF($I54="",INDEX('4. Risk Screening'!$BT$2:$CD$43,MATCH($A54,'4. Risk Screening'!$BB$2:$BB$43,0),11),IF(ISNUMBER(SEARCH(INDEX('4. Risk Screening'!$BT$2:$CD$43,MATCH($A54,'4. Risk Screening'!$BB$2:$BB$43,0),11),$I54)),"",INDEX('4. Risk Screening'!$BT$2:$CD$43,MATCH($A54,'4. Risk Screening'!$BB$2:$BB$43,0),11)&amp;CHAR(10)&amp;$I54))),""))</x:f>
      </x:c>
      <x:c r="Z54" t="str">
        <x:f t="shared" si="17"/>
      </x:c>
      <x:c r="AA54" t="str">
        <x:f t="shared" si="18"/>
      </x:c>
      <x:c r="AB54" t="str">
        <x:f t="shared" si="19"/>
      </x:c>
      <x:c r="AC54" t="str">
        <x:f t="shared" si="20"/>
      </x:c>
      <x:c r="AD54" t="str">
        <x:f t="shared" si="21"/>
      </x:c>
      <x:c r="AE54" t="str">
        <x:f t="shared" si="22"/>
      </x:c>
      <x:c r="AF54" t="str">
        <x:f t="shared" si="23"/>
      </x:c>
      <x:c r="AG54" t="str">
        <x:f t="shared" si="24"/>
      </x:c>
      <x:c r="AH54" t="str">
        <x:f t="shared" si="25"/>
      </x:c>
      <x:c r="AI54" t="str">
        <x:f t="shared" si="26"/>
      </x:c>
      <x:c r="AJ54" t="str">
        <x:f t="shared" si="27"/>
      </x:c>
    </x:row>
    <x:row r="55" ht="27.950000762939453" customHeight="1">
      <x:c r="A55" s="1" t="str">
        <x:f>IFERROR(INDEX('4. Risk Screening'!$B$5:$B$60,MATCH(ROWS($A$6:A55),'4. Risk Screening'!$AY$5:$AY$60,0)),"")</x:f>
      </x:c>
      <x:c r="B55" s="1" t="str">
        <x:f>IF($A55="","",IFERROR(INDEX('4. Risk Screening'!$C$5:$C$60,MATCH($A55,'4. Risk Screening'!$B$5:$B$60,0)),""))</x:f>
      </x:c>
      <x:c r="C55" s="231"/>
      <x:c r="D55" s="231"/>
      <x:c r="E55" s="2" t="str">
        <x:f t="shared" si="14"/>
      </x:c>
      <x:c r="F55" s="2" t="str">
        <x:f t="shared" si="15"/>
      </x:c>
      <x:c r="G55" s="232"/>
      <x:c r="H55" s="232"/>
      <x:c r="I55" s="233"/>
      <x:c r="J55" s="234"/>
      <x:c r="K55" s="235"/>
      <x:c r="L55" s="235"/>
      <x:c r="M55" s="238"/>
      <x:c r="N55" t="str">
        <x:f t="shared" si="16"/>
      </x:c>
      <x:c r="O55" t="str">
        <x:f>IF($A55="","",IFERROR(IF(INDEX('4. Risk Screening'!$BT$2:$CD$43,MATCH($A55,'4. Risk Screening'!$BB$2:$BB$43,0),1)="","",IF($I55="",INDEX('4. Risk Screening'!$BT$2:$CD$43,MATCH($A55,'4. Risk Screening'!$BB$2:$BB$43,0),1),IF(ISNUMBER(SEARCH(INDEX('4. Risk Screening'!$BT$2:$CD$43,MATCH($A55,'4. Risk Screening'!$BB$2:$BB$43,0),1),$I55)),"",INDEX('4. Risk Screening'!$BT$2:$CD$43,MATCH($A55,'4. Risk Screening'!$BB$2:$BB$43,0),1)&amp;CHAR(10)&amp;$I55))),""))</x:f>
      </x:c>
      <x:c r="P55" t="str">
        <x:f>IF($A55="","",IFERROR(IF(INDEX('4. Risk Screening'!$BT$2:$CD$43,MATCH($A55,'4. Risk Screening'!$BB$2:$BB$43,0),2)="","",IF($I55="",INDEX('4. Risk Screening'!$BT$2:$CD$43,MATCH($A55,'4. Risk Screening'!$BB$2:$BB$43,0),2),IF(ISNUMBER(SEARCH(INDEX('4. Risk Screening'!$BT$2:$CD$43,MATCH($A55,'4. Risk Screening'!$BB$2:$BB$43,0),2),$I55)),"",INDEX('4. Risk Screening'!$BT$2:$CD$43,MATCH($A55,'4. Risk Screening'!$BB$2:$BB$43,0),2)&amp;CHAR(10)&amp;$I55))),""))</x:f>
      </x:c>
      <x:c r="Q55" t="str">
        <x:f>IF($A55="","",IFERROR(IF(INDEX('4. Risk Screening'!$BT$2:$CD$43,MATCH($A55,'4. Risk Screening'!$BB$2:$BB$43,0),3)="","",IF($I55="",INDEX('4. Risk Screening'!$BT$2:$CD$43,MATCH($A55,'4. Risk Screening'!$BB$2:$BB$43,0),3),IF(ISNUMBER(SEARCH(INDEX('4. Risk Screening'!$BT$2:$CD$43,MATCH($A55,'4. Risk Screening'!$BB$2:$BB$43,0),3),$I55)),"",INDEX('4. Risk Screening'!$BT$2:$CD$43,MATCH($A55,'4. Risk Screening'!$BB$2:$BB$43,0),3)&amp;CHAR(10)&amp;$I55))),""))</x:f>
      </x:c>
      <x:c r="R55" t="str">
        <x:f>IF($A55="","",IFERROR(IF(INDEX('4. Risk Screening'!$BT$2:$CD$43,MATCH($A55,'4. Risk Screening'!$BB$2:$BB$43,0),4)="","",IF($I55="",INDEX('4. Risk Screening'!$BT$2:$CD$43,MATCH($A55,'4. Risk Screening'!$BB$2:$BB$43,0),4),IF(ISNUMBER(SEARCH(INDEX('4. Risk Screening'!$BT$2:$CD$43,MATCH($A55,'4. Risk Screening'!$BB$2:$BB$43,0),4),$I55)),"",INDEX('4. Risk Screening'!$BT$2:$CD$43,MATCH($A55,'4. Risk Screening'!$BB$2:$BB$43,0),4)&amp;CHAR(10)&amp;$I55))),""))</x:f>
      </x:c>
      <x:c r="S55" t="str">
        <x:f>IF($A55="","",IFERROR(IF(INDEX('4. Risk Screening'!$BT$2:$CD$43,MATCH($A55,'4. Risk Screening'!$BB$2:$BB$43,0),5)="","",IF($I55="",INDEX('4. Risk Screening'!$BT$2:$CD$43,MATCH($A55,'4. Risk Screening'!$BB$2:$BB$43,0),5),IF(ISNUMBER(SEARCH(INDEX('4. Risk Screening'!$BT$2:$CD$43,MATCH($A55,'4. Risk Screening'!$BB$2:$BB$43,0),5),$I55)),"",INDEX('4. Risk Screening'!$BT$2:$CD$43,MATCH($A55,'4. Risk Screening'!$BB$2:$BB$43,0),5)&amp;CHAR(10)&amp;$I55))),""))</x:f>
      </x:c>
      <x:c r="T55" t="str">
        <x:f>IF($A55="","",IFERROR(IF(INDEX('4. Risk Screening'!$BT$2:$CD$43,MATCH($A55,'4. Risk Screening'!$BB$2:$BB$43,0),6)="","",IF($I55="",INDEX('4. Risk Screening'!$BT$2:$CD$43,MATCH($A55,'4. Risk Screening'!$BB$2:$BB$43,0),6),IF(ISNUMBER(SEARCH(INDEX('4. Risk Screening'!$BT$2:$CD$43,MATCH($A55,'4. Risk Screening'!$BB$2:$BB$43,0),6),$I55)),"",INDEX('4. Risk Screening'!$BT$2:$CD$43,MATCH($A55,'4. Risk Screening'!$BB$2:$BB$43,0),6)&amp;CHAR(10)&amp;$I55))),""))</x:f>
      </x:c>
      <x:c r="U55" t="str">
        <x:f>IF($A55="","",IFERROR(IF(INDEX('4. Risk Screening'!$BT$2:$CD$43,MATCH($A55,'4. Risk Screening'!$BB$2:$BB$43,0),7)="","",IF($I55="",INDEX('4. Risk Screening'!$BT$2:$CD$43,MATCH($A55,'4. Risk Screening'!$BB$2:$BB$43,0),7),IF(ISNUMBER(SEARCH(INDEX('4. Risk Screening'!$BT$2:$CD$43,MATCH($A55,'4. Risk Screening'!$BB$2:$BB$43,0),7),$I55)),"",INDEX('4. Risk Screening'!$BT$2:$CD$43,MATCH($A55,'4. Risk Screening'!$BB$2:$BB$43,0),7)&amp;CHAR(10)&amp;$I55))),""))</x:f>
      </x:c>
      <x:c r="V55" t="str">
        <x:f>IF($A55="","",IFERROR(IF(INDEX('4. Risk Screening'!$BT$2:$CD$43,MATCH($A55,'4. Risk Screening'!$BB$2:$BB$43,0),8)="","",IF($I55="",INDEX('4. Risk Screening'!$BT$2:$CD$43,MATCH($A55,'4. Risk Screening'!$BB$2:$BB$43,0),8),IF(ISNUMBER(SEARCH(INDEX('4. Risk Screening'!$BT$2:$CD$43,MATCH($A55,'4. Risk Screening'!$BB$2:$BB$43,0),8),$I55)),"",INDEX('4. Risk Screening'!$BT$2:$CD$43,MATCH($A55,'4. Risk Screening'!$BB$2:$BB$43,0),8)&amp;CHAR(10)&amp;$I55))),""))</x:f>
      </x:c>
      <x:c r="W55" t="str">
        <x:f>IF($A55="","",IFERROR(IF(INDEX('4. Risk Screening'!$BT$2:$CD$43,MATCH($A55,'4. Risk Screening'!$BB$2:$BB$43,0),9)="","",IF($I55="",INDEX('4. Risk Screening'!$BT$2:$CD$43,MATCH($A55,'4. Risk Screening'!$BB$2:$BB$43,0),9),IF(ISNUMBER(SEARCH(INDEX('4. Risk Screening'!$BT$2:$CD$43,MATCH($A55,'4. Risk Screening'!$BB$2:$BB$43,0),9),$I55)),"",INDEX('4. Risk Screening'!$BT$2:$CD$43,MATCH($A55,'4. Risk Screening'!$BB$2:$BB$43,0),9)&amp;CHAR(10)&amp;$I55))),""))</x:f>
      </x:c>
      <x:c r="X55" t="str">
        <x:f>IF($A55="","",IFERROR(IF(INDEX('4. Risk Screening'!$BT$2:$CD$43,MATCH($A55,'4. Risk Screening'!$BB$2:$BB$43,0),10)="","",IF($I55="",INDEX('4. Risk Screening'!$BT$2:$CD$43,MATCH($A55,'4. Risk Screening'!$BB$2:$BB$43,0),10),IF(ISNUMBER(SEARCH(INDEX('4. Risk Screening'!$BT$2:$CD$43,MATCH($A55,'4. Risk Screening'!$BB$2:$BB$43,0),10),$I55)),"",INDEX('4. Risk Screening'!$BT$2:$CD$43,MATCH($A55,'4. Risk Screening'!$BB$2:$BB$43,0),10)&amp;CHAR(10)&amp;$I55))),""))</x:f>
      </x:c>
      <x:c r="Y55" t="str">
        <x:f>IF($A55="","",IFERROR(IF(INDEX('4. Risk Screening'!$BT$2:$CD$43,MATCH($A55,'4. Risk Screening'!$BB$2:$BB$43,0),11)="","",IF($I55="",INDEX('4. Risk Screening'!$BT$2:$CD$43,MATCH($A55,'4. Risk Screening'!$BB$2:$BB$43,0),11),IF(ISNUMBER(SEARCH(INDEX('4. Risk Screening'!$BT$2:$CD$43,MATCH($A55,'4. Risk Screening'!$BB$2:$BB$43,0),11),$I55)),"",INDEX('4. Risk Screening'!$BT$2:$CD$43,MATCH($A55,'4. Risk Screening'!$BB$2:$BB$43,0),11)&amp;CHAR(10)&amp;$I55))),""))</x:f>
      </x:c>
      <x:c r="Z55" t="str">
        <x:f t="shared" si="17"/>
      </x:c>
      <x:c r="AA55" t="str">
        <x:f t="shared" si="18"/>
      </x:c>
      <x:c r="AB55" t="str">
        <x:f t="shared" si="19"/>
      </x:c>
      <x:c r="AC55" t="str">
        <x:f t="shared" si="20"/>
      </x:c>
      <x:c r="AD55" t="str">
        <x:f t="shared" si="21"/>
      </x:c>
      <x:c r="AE55" t="str">
        <x:f t="shared" si="22"/>
      </x:c>
      <x:c r="AF55" t="str">
        <x:f t="shared" si="23"/>
      </x:c>
      <x:c r="AG55" t="str">
        <x:f t="shared" si="24"/>
      </x:c>
      <x:c r="AH55" t="str">
        <x:f t="shared" si="25"/>
      </x:c>
      <x:c r="AI55" t="str">
        <x:f t="shared" si="26"/>
      </x:c>
      <x:c r="AJ55" t="str">
        <x:f t="shared" si="27"/>
      </x:c>
    </x:row>
    <x:row r="56" ht="27.950000762939453" customHeight="1">
      <x:c r="A56" s="1" t="str">
        <x:f>IFERROR(INDEX('4. Risk Screening'!$B$5:$B$60,MATCH(ROWS($A$6:A56),'4. Risk Screening'!$AY$5:$AY$60,0)),"")</x:f>
      </x:c>
      <x:c r="B56" s="1" t="str">
        <x:f>IF($A56="","",IFERROR(INDEX('4. Risk Screening'!$C$5:$C$60,MATCH($A56,'4. Risk Screening'!$B$5:$B$60,0)),""))</x:f>
      </x:c>
      <x:c r="C56" s="231"/>
      <x:c r="D56" s="231"/>
      <x:c r="E56" s="2" t="str">
        <x:f t="shared" si="14"/>
      </x:c>
      <x:c r="F56" s="2" t="str">
        <x:f t="shared" si="15"/>
      </x:c>
      <x:c r="G56" s="232"/>
      <x:c r="H56" s="232"/>
      <x:c r="I56" s="233"/>
      <x:c r="J56" s="234"/>
      <x:c r="K56" s="235"/>
      <x:c r="L56" s="235"/>
      <x:c r="M56" s="238"/>
      <x:c r="N56" t="str">
        <x:f t="shared" si="16"/>
      </x:c>
      <x:c r="O56" t="str">
        <x:f>IF($A56="","",IFERROR(IF(INDEX('4. Risk Screening'!$BT$2:$CD$43,MATCH($A56,'4. Risk Screening'!$BB$2:$BB$43,0),1)="","",IF($I56="",INDEX('4. Risk Screening'!$BT$2:$CD$43,MATCH($A56,'4. Risk Screening'!$BB$2:$BB$43,0),1),IF(ISNUMBER(SEARCH(INDEX('4. Risk Screening'!$BT$2:$CD$43,MATCH($A56,'4. Risk Screening'!$BB$2:$BB$43,0),1),$I56)),"",INDEX('4. Risk Screening'!$BT$2:$CD$43,MATCH($A56,'4. Risk Screening'!$BB$2:$BB$43,0),1)&amp;CHAR(10)&amp;$I56))),""))</x:f>
      </x:c>
      <x:c r="P56" t="str">
        <x:f>IF($A56="","",IFERROR(IF(INDEX('4. Risk Screening'!$BT$2:$CD$43,MATCH($A56,'4. Risk Screening'!$BB$2:$BB$43,0),2)="","",IF($I56="",INDEX('4. Risk Screening'!$BT$2:$CD$43,MATCH($A56,'4. Risk Screening'!$BB$2:$BB$43,0),2),IF(ISNUMBER(SEARCH(INDEX('4. Risk Screening'!$BT$2:$CD$43,MATCH($A56,'4. Risk Screening'!$BB$2:$BB$43,0),2),$I56)),"",INDEX('4. Risk Screening'!$BT$2:$CD$43,MATCH($A56,'4. Risk Screening'!$BB$2:$BB$43,0),2)&amp;CHAR(10)&amp;$I56))),""))</x:f>
      </x:c>
      <x:c r="Q56" t="str">
        <x:f>IF($A56="","",IFERROR(IF(INDEX('4. Risk Screening'!$BT$2:$CD$43,MATCH($A56,'4. Risk Screening'!$BB$2:$BB$43,0),3)="","",IF($I56="",INDEX('4. Risk Screening'!$BT$2:$CD$43,MATCH($A56,'4. Risk Screening'!$BB$2:$BB$43,0),3),IF(ISNUMBER(SEARCH(INDEX('4. Risk Screening'!$BT$2:$CD$43,MATCH($A56,'4. Risk Screening'!$BB$2:$BB$43,0),3),$I56)),"",INDEX('4. Risk Screening'!$BT$2:$CD$43,MATCH($A56,'4. Risk Screening'!$BB$2:$BB$43,0),3)&amp;CHAR(10)&amp;$I56))),""))</x:f>
      </x:c>
      <x:c r="R56" t="str">
        <x:f>IF($A56="","",IFERROR(IF(INDEX('4. Risk Screening'!$BT$2:$CD$43,MATCH($A56,'4. Risk Screening'!$BB$2:$BB$43,0),4)="","",IF($I56="",INDEX('4. Risk Screening'!$BT$2:$CD$43,MATCH($A56,'4. Risk Screening'!$BB$2:$BB$43,0),4),IF(ISNUMBER(SEARCH(INDEX('4. Risk Screening'!$BT$2:$CD$43,MATCH($A56,'4. Risk Screening'!$BB$2:$BB$43,0),4),$I56)),"",INDEX('4. Risk Screening'!$BT$2:$CD$43,MATCH($A56,'4. Risk Screening'!$BB$2:$BB$43,0),4)&amp;CHAR(10)&amp;$I56))),""))</x:f>
      </x:c>
      <x:c r="S56" t="str">
        <x:f>IF($A56="","",IFERROR(IF(INDEX('4. Risk Screening'!$BT$2:$CD$43,MATCH($A56,'4. Risk Screening'!$BB$2:$BB$43,0),5)="","",IF($I56="",INDEX('4. Risk Screening'!$BT$2:$CD$43,MATCH($A56,'4. Risk Screening'!$BB$2:$BB$43,0),5),IF(ISNUMBER(SEARCH(INDEX('4. Risk Screening'!$BT$2:$CD$43,MATCH($A56,'4. Risk Screening'!$BB$2:$BB$43,0),5),$I56)),"",INDEX('4. Risk Screening'!$BT$2:$CD$43,MATCH($A56,'4. Risk Screening'!$BB$2:$BB$43,0),5)&amp;CHAR(10)&amp;$I56))),""))</x:f>
      </x:c>
      <x:c r="T56" t="str">
        <x:f>IF($A56="","",IFERROR(IF(INDEX('4. Risk Screening'!$BT$2:$CD$43,MATCH($A56,'4. Risk Screening'!$BB$2:$BB$43,0),6)="","",IF($I56="",INDEX('4. Risk Screening'!$BT$2:$CD$43,MATCH($A56,'4. Risk Screening'!$BB$2:$BB$43,0),6),IF(ISNUMBER(SEARCH(INDEX('4. Risk Screening'!$BT$2:$CD$43,MATCH($A56,'4. Risk Screening'!$BB$2:$BB$43,0),6),$I56)),"",INDEX('4. Risk Screening'!$BT$2:$CD$43,MATCH($A56,'4. Risk Screening'!$BB$2:$BB$43,0),6)&amp;CHAR(10)&amp;$I56))),""))</x:f>
      </x:c>
      <x:c r="U56" t="str">
        <x:f>IF($A56="","",IFERROR(IF(INDEX('4. Risk Screening'!$BT$2:$CD$43,MATCH($A56,'4. Risk Screening'!$BB$2:$BB$43,0),7)="","",IF($I56="",INDEX('4. Risk Screening'!$BT$2:$CD$43,MATCH($A56,'4. Risk Screening'!$BB$2:$BB$43,0),7),IF(ISNUMBER(SEARCH(INDEX('4. Risk Screening'!$BT$2:$CD$43,MATCH($A56,'4. Risk Screening'!$BB$2:$BB$43,0),7),$I56)),"",INDEX('4. Risk Screening'!$BT$2:$CD$43,MATCH($A56,'4. Risk Screening'!$BB$2:$BB$43,0),7)&amp;CHAR(10)&amp;$I56))),""))</x:f>
      </x:c>
      <x:c r="V56" t="str">
        <x:f>IF($A56="","",IFERROR(IF(INDEX('4. Risk Screening'!$BT$2:$CD$43,MATCH($A56,'4. Risk Screening'!$BB$2:$BB$43,0),8)="","",IF($I56="",INDEX('4. Risk Screening'!$BT$2:$CD$43,MATCH($A56,'4. Risk Screening'!$BB$2:$BB$43,0),8),IF(ISNUMBER(SEARCH(INDEX('4. Risk Screening'!$BT$2:$CD$43,MATCH($A56,'4. Risk Screening'!$BB$2:$BB$43,0),8),$I56)),"",INDEX('4. Risk Screening'!$BT$2:$CD$43,MATCH($A56,'4. Risk Screening'!$BB$2:$BB$43,0),8)&amp;CHAR(10)&amp;$I56))),""))</x:f>
      </x:c>
      <x:c r="W56" t="str">
        <x:f>IF($A56="","",IFERROR(IF(INDEX('4. Risk Screening'!$BT$2:$CD$43,MATCH($A56,'4. Risk Screening'!$BB$2:$BB$43,0),9)="","",IF($I56="",INDEX('4. Risk Screening'!$BT$2:$CD$43,MATCH($A56,'4. Risk Screening'!$BB$2:$BB$43,0),9),IF(ISNUMBER(SEARCH(INDEX('4. Risk Screening'!$BT$2:$CD$43,MATCH($A56,'4. Risk Screening'!$BB$2:$BB$43,0),9),$I56)),"",INDEX('4. Risk Screening'!$BT$2:$CD$43,MATCH($A56,'4. Risk Screening'!$BB$2:$BB$43,0),9)&amp;CHAR(10)&amp;$I56))),""))</x:f>
      </x:c>
      <x:c r="X56" t="str">
        <x:f>IF($A56="","",IFERROR(IF(INDEX('4. Risk Screening'!$BT$2:$CD$43,MATCH($A56,'4. Risk Screening'!$BB$2:$BB$43,0),10)="","",IF($I56="",INDEX('4. Risk Screening'!$BT$2:$CD$43,MATCH($A56,'4. Risk Screening'!$BB$2:$BB$43,0),10),IF(ISNUMBER(SEARCH(INDEX('4. Risk Screening'!$BT$2:$CD$43,MATCH($A56,'4. Risk Screening'!$BB$2:$BB$43,0),10),$I56)),"",INDEX('4. Risk Screening'!$BT$2:$CD$43,MATCH($A56,'4. Risk Screening'!$BB$2:$BB$43,0),10)&amp;CHAR(10)&amp;$I56))),""))</x:f>
      </x:c>
      <x:c r="Y56" t="str">
        <x:f>IF($A56="","",IFERROR(IF(INDEX('4. Risk Screening'!$BT$2:$CD$43,MATCH($A56,'4. Risk Screening'!$BB$2:$BB$43,0),11)="","",IF($I56="",INDEX('4. Risk Screening'!$BT$2:$CD$43,MATCH($A56,'4. Risk Screening'!$BB$2:$BB$43,0),11),IF(ISNUMBER(SEARCH(INDEX('4. Risk Screening'!$BT$2:$CD$43,MATCH($A56,'4. Risk Screening'!$BB$2:$BB$43,0),11),$I56)),"",INDEX('4. Risk Screening'!$BT$2:$CD$43,MATCH($A56,'4. Risk Screening'!$BB$2:$BB$43,0),11)&amp;CHAR(10)&amp;$I56))),""))</x:f>
      </x:c>
      <x:c r="Z56" t="str">
        <x:f t="shared" si="17"/>
      </x:c>
      <x:c r="AA56" t="str">
        <x:f t="shared" si="18"/>
      </x:c>
      <x:c r="AB56" t="str">
        <x:f t="shared" si="19"/>
      </x:c>
      <x:c r="AC56" t="str">
        <x:f t="shared" si="20"/>
      </x:c>
      <x:c r="AD56" t="str">
        <x:f t="shared" si="21"/>
      </x:c>
      <x:c r="AE56" t="str">
        <x:f t="shared" si="22"/>
      </x:c>
      <x:c r="AF56" t="str">
        <x:f t="shared" si="23"/>
      </x:c>
      <x:c r="AG56" t="str">
        <x:f t="shared" si="24"/>
      </x:c>
      <x:c r="AH56" t="str">
        <x:f t="shared" si="25"/>
      </x:c>
      <x:c r="AI56" t="str">
        <x:f t="shared" si="26"/>
      </x:c>
      <x:c r="AJ56" t="str">
        <x:f t="shared" si="27"/>
      </x:c>
    </x:row>
    <x:row r="57" ht="27.950000762939453" customHeight="1">
      <x:c r="A57" s="1" t="str">
        <x:f>IFERROR(INDEX('4. Risk Screening'!$B$5:$B$60,MATCH(ROWS($A$6:A57),'4. Risk Screening'!$AY$5:$AY$60,0)),"")</x:f>
      </x:c>
      <x:c r="B57" s="1" t="str">
        <x:f>IF($A57="","",IFERROR(INDEX('4. Risk Screening'!$C$5:$C$60,MATCH($A57,'4. Risk Screening'!$B$5:$B$60,0)),""))</x:f>
      </x:c>
      <x:c r="C57" s="231"/>
      <x:c r="D57" s="231"/>
      <x:c r="E57" s="2" t="str">
        <x:f t="shared" si="14"/>
      </x:c>
      <x:c r="F57" s="2" t="str">
        <x:f t="shared" si="15"/>
      </x:c>
      <x:c r="G57" s="232"/>
      <x:c r="H57" s="232"/>
      <x:c r="I57" s="233"/>
      <x:c r="J57" s="234"/>
      <x:c r="K57" s="235"/>
      <x:c r="L57" s="235"/>
      <x:c r="M57" s="238"/>
      <x:c r="N57" t="str">
        <x:f t="shared" si="16"/>
      </x:c>
      <x:c r="O57" t="str">
        <x:f>IF($A57="","",IFERROR(IF(INDEX('4. Risk Screening'!$BT$2:$CD$43,MATCH($A57,'4. Risk Screening'!$BB$2:$BB$43,0),1)="","",IF($I57="",INDEX('4. Risk Screening'!$BT$2:$CD$43,MATCH($A57,'4. Risk Screening'!$BB$2:$BB$43,0),1),IF(ISNUMBER(SEARCH(INDEX('4. Risk Screening'!$BT$2:$CD$43,MATCH($A57,'4. Risk Screening'!$BB$2:$BB$43,0),1),$I57)),"",INDEX('4. Risk Screening'!$BT$2:$CD$43,MATCH($A57,'4. Risk Screening'!$BB$2:$BB$43,0),1)&amp;CHAR(10)&amp;$I57))),""))</x:f>
      </x:c>
      <x:c r="P57" t="str">
        <x:f>IF($A57="","",IFERROR(IF(INDEX('4. Risk Screening'!$BT$2:$CD$43,MATCH($A57,'4. Risk Screening'!$BB$2:$BB$43,0),2)="","",IF($I57="",INDEX('4. Risk Screening'!$BT$2:$CD$43,MATCH($A57,'4. Risk Screening'!$BB$2:$BB$43,0),2),IF(ISNUMBER(SEARCH(INDEX('4. Risk Screening'!$BT$2:$CD$43,MATCH($A57,'4. Risk Screening'!$BB$2:$BB$43,0),2),$I57)),"",INDEX('4. Risk Screening'!$BT$2:$CD$43,MATCH($A57,'4. Risk Screening'!$BB$2:$BB$43,0),2)&amp;CHAR(10)&amp;$I57))),""))</x:f>
      </x:c>
      <x:c r="Q57" t="str">
        <x:f>IF($A57="","",IFERROR(IF(INDEX('4. Risk Screening'!$BT$2:$CD$43,MATCH($A57,'4. Risk Screening'!$BB$2:$BB$43,0),3)="","",IF($I57="",INDEX('4. Risk Screening'!$BT$2:$CD$43,MATCH($A57,'4. Risk Screening'!$BB$2:$BB$43,0),3),IF(ISNUMBER(SEARCH(INDEX('4. Risk Screening'!$BT$2:$CD$43,MATCH($A57,'4. Risk Screening'!$BB$2:$BB$43,0),3),$I57)),"",INDEX('4. Risk Screening'!$BT$2:$CD$43,MATCH($A57,'4. Risk Screening'!$BB$2:$BB$43,0),3)&amp;CHAR(10)&amp;$I57))),""))</x:f>
      </x:c>
      <x:c r="R57" t="str">
        <x:f>IF($A57="","",IFERROR(IF(INDEX('4. Risk Screening'!$BT$2:$CD$43,MATCH($A57,'4. Risk Screening'!$BB$2:$BB$43,0),4)="","",IF($I57="",INDEX('4. Risk Screening'!$BT$2:$CD$43,MATCH($A57,'4. Risk Screening'!$BB$2:$BB$43,0),4),IF(ISNUMBER(SEARCH(INDEX('4. Risk Screening'!$BT$2:$CD$43,MATCH($A57,'4. Risk Screening'!$BB$2:$BB$43,0),4),$I57)),"",INDEX('4. Risk Screening'!$BT$2:$CD$43,MATCH($A57,'4. Risk Screening'!$BB$2:$BB$43,0),4)&amp;CHAR(10)&amp;$I57))),""))</x:f>
      </x:c>
      <x:c r="S57" t="str">
        <x:f>IF($A57="","",IFERROR(IF(INDEX('4. Risk Screening'!$BT$2:$CD$43,MATCH($A57,'4. Risk Screening'!$BB$2:$BB$43,0),5)="","",IF($I57="",INDEX('4. Risk Screening'!$BT$2:$CD$43,MATCH($A57,'4. Risk Screening'!$BB$2:$BB$43,0),5),IF(ISNUMBER(SEARCH(INDEX('4. Risk Screening'!$BT$2:$CD$43,MATCH($A57,'4. Risk Screening'!$BB$2:$BB$43,0),5),$I57)),"",INDEX('4. Risk Screening'!$BT$2:$CD$43,MATCH($A57,'4. Risk Screening'!$BB$2:$BB$43,0),5)&amp;CHAR(10)&amp;$I57))),""))</x:f>
      </x:c>
      <x:c r="T57" t="str">
        <x:f>IF($A57="","",IFERROR(IF(INDEX('4. Risk Screening'!$BT$2:$CD$43,MATCH($A57,'4. Risk Screening'!$BB$2:$BB$43,0),6)="","",IF($I57="",INDEX('4. Risk Screening'!$BT$2:$CD$43,MATCH($A57,'4. Risk Screening'!$BB$2:$BB$43,0),6),IF(ISNUMBER(SEARCH(INDEX('4. Risk Screening'!$BT$2:$CD$43,MATCH($A57,'4. Risk Screening'!$BB$2:$BB$43,0),6),$I57)),"",INDEX('4. Risk Screening'!$BT$2:$CD$43,MATCH($A57,'4. Risk Screening'!$BB$2:$BB$43,0),6)&amp;CHAR(10)&amp;$I57))),""))</x:f>
      </x:c>
      <x:c r="U57" t="str">
        <x:f>IF($A57="","",IFERROR(IF(INDEX('4. Risk Screening'!$BT$2:$CD$43,MATCH($A57,'4. Risk Screening'!$BB$2:$BB$43,0),7)="","",IF($I57="",INDEX('4. Risk Screening'!$BT$2:$CD$43,MATCH($A57,'4. Risk Screening'!$BB$2:$BB$43,0),7),IF(ISNUMBER(SEARCH(INDEX('4. Risk Screening'!$BT$2:$CD$43,MATCH($A57,'4. Risk Screening'!$BB$2:$BB$43,0),7),$I57)),"",INDEX('4. Risk Screening'!$BT$2:$CD$43,MATCH($A57,'4. Risk Screening'!$BB$2:$BB$43,0),7)&amp;CHAR(10)&amp;$I57))),""))</x:f>
      </x:c>
      <x:c r="V57" t="str">
        <x:f>IF($A57="","",IFERROR(IF(INDEX('4. Risk Screening'!$BT$2:$CD$43,MATCH($A57,'4. Risk Screening'!$BB$2:$BB$43,0),8)="","",IF($I57="",INDEX('4. Risk Screening'!$BT$2:$CD$43,MATCH($A57,'4. Risk Screening'!$BB$2:$BB$43,0),8),IF(ISNUMBER(SEARCH(INDEX('4. Risk Screening'!$BT$2:$CD$43,MATCH($A57,'4. Risk Screening'!$BB$2:$BB$43,0),8),$I57)),"",INDEX('4. Risk Screening'!$BT$2:$CD$43,MATCH($A57,'4. Risk Screening'!$BB$2:$BB$43,0),8)&amp;CHAR(10)&amp;$I57))),""))</x:f>
      </x:c>
      <x:c r="W57" t="str">
        <x:f>IF($A57="","",IFERROR(IF(INDEX('4. Risk Screening'!$BT$2:$CD$43,MATCH($A57,'4. Risk Screening'!$BB$2:$BB$43,0),9)="","",IF($I57="",INDEX('4. Risk Screening'!$BT$2:$CD$43,MATCH($A57,'4. Risk Screening'!$BB$2:$BB$43,0),9),IF(ISNUMBER(SEARCH(INDEX('4. Risk Screening'!$BT$2:$CD$43,MATCH($A57,'4. Risk Screening'!$BB$2:$BB$43,0),9),$I57)),"",INDEX('4. Risk Screening'!$BT$2:$CD$43,MATCH($A57,'4. Risk Screening'!$BB$2:$BB$43,0),9)&amp;CHAR(10)&amp;$I57))),""))</x:f>
      </x:c>
      <x:c r="X57" t="str">
        <x:f>IF($A57="","",IFERROR(IF(INDEX('4. Risk Screening'!$BT$2:$CD$43,MATCH($A57,'4. Risk Screening'!$BB$2:$BB$43,0),10)="","",IF($I57="",INDEX('4. Risk Screening'!$BT$2:$CD$43,MATCH($A57,'4. Risk Screening'!$BB$2:$BB$43,0),10),IF(ISNUMBER(SEARCH(INDEX('4. Risk Screening'!$BT$2:$CD$43,MATCH($A57,'4. Risk Screening'!$BB$2:$BB$43,0),10),$I57)),"",INDEX('4. Risk Screening'!$BT$2:$CD$43,MATCH($A57,'4. Risk Screening'!$BB$2:$BB$43,0),10)&amp;CHAR(10)&amp;$I57))),""))</x:f>
      </x:c>
      <x:c r="Y57" t="str">
        <x:f>IF($A57="","",IFERROR(IF(INDEX('4. Risk Screening'!$BT$2:$CD$43,MATCH($A57,'4. Risk Screening'!$BB$2:$BB$43,0),11)="","",IF($I57="",INDEX('4. Risk Screening'!$BT$2:$CD$43,MATCH($A57,'4. Risk Screening'!$BB$2:$BB$43,0),11),IF(ISNUMBER(SEARCH(INDEX('4. Risk Screening'!$BT$2:$CD$43,MATCH($A57,'4. Risk Screening'!$BB$2:$BB$43,0),11),$I57)),"",INDEX('4. Risk Screening'!$BT$2:$CD$43,MATCH($A57,'4. Risk Screening'!$BB$2:$BB$43,0),11)&amp;CHAR(10)&amp;$I57))),""))</x:f>
      </x:c>
      <x:c r="Z57" t="str">
        <x:f t="shared" si="17"/>
      </x:c>
      <x:c r="AA57" t="str">
        <x:f t="shared" si="18"/>
      </x:c>
      <x:c r="AB57" t="str">
        <x:f t="shared" si="19"/>
      </x:c>
      <x:c r="AC57" t="str">
        <x:f t="shared" si="20"/>
      </x:c>
      <x:c r="AD57" t="str">
        <x:f t="shared" si="21"/>
      </x:c>
      <x:c r="AE57" t="str">
        <x:f t="shared" si="22"/>
      </x:c>
      <x:c r="AF57" t="str">
        <x:f t="shared" si="23"/>
      </x:c>
      <x:c r="AG57" t="str">
        <x:f t="shared" si="24"/>
      </x:c>
      <x:c r="AH57" t="str">
        <x:f t="shared" si="25"/>
      </x:c>
      <x:c r="AI57" t="str">
        <x:f t="shared" si="26"/>
      </x:c>
      <x:c r="AJ57" t="str">
        <x:f t="shared" si="27"/>
      </x:c>
    </x:row>
    <x:row r="58" ht="27.950000762939453" customHeight="1">
      <x:c r="A58" s="1" t="str">
        <x:f>IFERROR(INDEX('4. Risk Screening'!$B$5:$B$60,MATCH(ROWS($A$6:A58),'4. Risk Screening'!$AY$5:$AY$60,0)),"")</x:f>
      </x:c>
      <x:c r="B58" s="1" t="str">
        <x:f>IF($A58="","",IFERROR(INDEX('4. Risk Screening'!$C$5:$C$60,MATCH($A58,'4. Risk Screening'!$B$5:$B$60,0)),""))</x:f>
      </x:c>
      <x:c r="C58" s="231"/>
      <x:c r="D58" s="231"/>
      <x:c r="E58" s="2" t="str">
        <x:f t="shared" si="14"/>
      </x:c>
      <x:c r="F58" s="2" t="str">
        <x:f t="shared" si="15"/>
      </x:c>
      <x:c r="G58" s="232"/>
      <x:c r="H58" s="232"/>
      <x:c r="I58" s="233"/>
      <x:c r="J58" s="234"/>
      <x:c r="K58" s="235"/>
      <x:c r="L58" s="235"/>
      <x:c r="M58" s="238"/>
      <x:c r="N58" t="str">
        <x:f t="shared" si="16"/>
      </x:c>
      <x:c r="O58" t="str">
        <x:f>IF($A58="","",IFERROR(IF(INDEX('4. Risk Screening'!$BT$2:$CD$43,MATCH($A58,'4. Risk Screening'!$BB$2:$BB$43,0),1)="","",IF($I58="",INDEX('4. Risk Screening'!$BT$2:$CD$43,MATCH($A58,'4. Risk Screening'!$BB$2:$BB$43,0),1),IF(ISNUMBER(SEARCH(INDEX('4. Risk Screening'!$BT$2:$CD$43,MATCH($A58,'4. Risk Screening'!$BB$2:$BB$43,0),1),$I58)),"",INDEX('4. Risk Screening'!$BT$2:$CD$43,MATCH($A58,'4. Risk Screening'!$BB$2:$BB$43,0),1)&amp;CHAR(10)&amp;$I58))),""))</x:f>
      </x:c>
      <x:c r="P58" t="str">
        <x:f>IF($A58="","",IFERROR(IF(INDEX('4. Risk Screening'!$BT$2:$CD$43,MATCH($A58,'4. Risk Screening'!$BB$2:$BB$43,0),2)="","",IF($I58="",INDEX('4. Risk Screening'!$BT$2:$CD$43,MATCH($A58,'4. Risk Screening'!$BB$2:$BB$43,0),2),IF(ISNUMBER(SEARCH(INDEX('4. Risk Screening'!$BT$2:$CD$43,MATCH($A58,'4. Risk Screening'!$BB$2:$BB$43,0),2),$I58)),"",INDEX('4. Risk Screening'!$BT$2:$CD$43,MATCH($A58,'4. Risk Screening'!$BB$2:$BB$43,0),2)&amp;CHAR(10)&amp;$I58))),""))</x:f>
      </x:c>
      <x:c r="Q58" t="str">
        <x:f>IF($A58="","",IFERROR(IF(INDEX('4. Risk Screening'!$BT$2:$CD$43,MATCH($A58,'4. Risk Screening'!$BB$2:$BB$43,0),3)="","",IF($I58="",INDEX('4. Risk Screening'!$BT$2:$CD$43,MATCH($A58,'4. Risk Screening'!$BB$2:$BB$43,0),3),IF(ISNUMBER(SEARCH(INDEX('4. Risk Screening'!$BT$2:$CD$43,MATCH($A58,'4. Risk Screening'!$BB$2:$BB$43,0),3),$I58)),"",INDEX('4. Risk Screening'!$BT$2:$CD$43,MATCH($A58,'4. Risk Screening'!$BB$2:$BB$43,0),3)&amp;CHAR(10)&amp;$I58))),""))</x:f>
      </x:c>
      <x:c r="R58" t="str">
        <x:f>IF($A58="","",IFERROR(IF(INDEX('4. Risk Screening'!$BT$2:$CD$43,MATCH($A58,'4. Risk Screening'!$BB$2:$BB$43,0),4)="","",IF($I58="",INDEX('4. Risk Screening'!$BT$2:$CD$43,MATCH($A58,'4. Risk Screening'!$BB$2:$BB$43,0),4),IF(ISNUMBER(SEARCH(INDEX('4. Risk Screening'!$BT$2:$CD$43,MATCH($A58,'4. Risk Screening'!$BB$2:$BB$43,0),4),$I58)),"",INDEX('4. Risk Screening'!$BT$2:$CD$43,MATCH($A58,'4. Risk Screening'!$BB$2:$BB$43,0),4)&amp;CHAR(10)&amp;$I58))),""))</x:f>
      </x:c>
      <x:c r="S58" t="str">
        <x:f>IF($A58="","",IFERROR(IF(INDEX('4. Risk Screening'!$BT$2:$CD$43,MATCH($A58,'4. Risk Screening'!$BB$2:$BB$43,0),5)="","",IF($I58="",INDEX('4. Risk Screening'!$BT$2:$CD$43,MATCH($A58,'4. Risk Screening'!$BB$2:$BB$43,0),5),IF(ISNUMBER(SEARCH(INDEX('4. Risk Screening'!$BT$2:$CD$43,MATCH($A58,'4. Risk Screening'!$BB$2:$BB$43,0),5),$I58)),"",INDEX('4. Risk Screening'!$BT$2:$CD$43,MATCH($A58,'4. Risk Screening'!$BB$2:$BB$43,0),5)&amp;CHAR(10)&amp;$I58))),""))</x:f>
      </x:c>
      <x:c r="T58" t="str">
        <x:f>IF($A58="","",IFERROR(IF(INDEX('4. Risk Screening'!$BT$2:$CD$43,MATCH($A58,'4. Risk Screening'!$BB$2:$BB$43,0),6)="","",IF($I58="",INDEX('4. Risk Screening'!$BT$2:$CD$43,MATCH($A58,'4. Risk Screening'!$BB$2:$BB$43,0),6),IF(ISNUMBER(SEARCH(INDEX('4. Risk Screening'!$BT$2:$CD$43,MATCH($A58,'4. Risk Screening'!$BB$2:$BB$43,0),6),$I58)),"",INDEX('4. Risk Screening'!$BT$2:$CD$43,MATCH($A58,'4. Risk Screening'!$BB$2:$BB$43,0),6)&amp;CHAR(10)&amp;$I58))),""))</x:f>
      </x:c>
      <x:c r="U58" t="str">
        <x:f>IF($A58="","",IFERROR(IF(INDEX('4. Risk Screening'!$BT$2:$CD$43,MATCH($A58,'4. Risk Screening'!$BB$2:$BB$43,0),7)="","",IF($I58="",INDEX('4. Risk Screening'!$BT$2:$CD$43,MATCH($A58,'4. Risk Screening'!$BB$2:$BB$43,0),7),IF(ISNUMBER(SEARCH(INDEX('4. Risk Screening'!$BT$2:$CD$43,MATCH($A58,'4. Risk Screening'!$BB$2:$BB$43,0),7),$I58)),"",INDEX('4. Risk Screening'!$BT$2:$CD$43,MATCH($A58,'4. Risk Screening'!$BB$2:$BB$43,0),7)&amp;CHAR(10)&amp;$I58))),""))</x:f>
      </x:c>
      <x:c r="V58" t="str">
        <x:f>IF($A58="","",IFERROR(IF(INDEX('4. Risk Screening'!$BT$2:$CD$43,MATCH($A58,'4. Risk Screening'!$BB$2:$BB$43,0),8)="","",IF($I58="",INDEX('4. Risk Screening'!$BT$2:$CD$43,MATCH($A58,'4. Risk Screening'!$BB$2:$BB$43,0),8),IF(ISNUMBER(SEARCH(INDEX('4. Risk Screening'!$BT$2:$CD$43,MATCH($A58,'4. Risk Screening'!$BB$2:$BB$43,0),8),$I58)),"",INDEX('4. Risk Screening'!$BT$2:$CD$43,MATCH($A58,'4. Risk Screening'!$BB$2:$BB$43,0),8)&amp;CHAR(10)&amp;$I58))),""))</x:f>
      </x:c>
      <x:c r="W58" t="str">
        <x:f>IF($A58="","",IFERROR(IF(INDEX('4. Risk Screening'!$BT$2:$CD$43,MATCH($A58,'4. Risk Screening'!$BB$2:$BB$43,0),9)="","",IF($I58="",INDEX('4. Risk Screening'!$BT$2:$CD$43,MATCH($A58,'4. Risk Screening'!$BB$2:$BB$43,0),9),IF(ISNUMBER(SEARCH(INDEX('4. Risk Screening'!$BT$2:$CD$43,MATCH($A58,'4. Risk Screening'!$BB$2:$BB$43,0),9),$I58)),"",INDEX('4. Risk Screening'!$BT$2:$CD$43,MATCH($A58,'4. Risk Screening'!$BB$2:$BB$43,0),9)&amp;CHAR(10)&amp;$I58))),""))</x:f>
      </x:c>
      <x:c r="X58" t="str">
        <x:f>IF($A58="","",IFERROR(IF(INDEX('4. Risk Screening'!$BT$2:$CD$43,MATCH($A58,'4. Risk Screening'!$BB$2:$BB$43,0),10)="","",IF($I58="",INDEX('4. Risk Screening'!$BT$2:$CD$43,MATCH($A58,'4. Risk Screening'!$BB$2:$BB$43,0),10),IF(ISNUMBER(SEARCH(INDEX('4. Risk Screening'!$BT$2:$CD$43,MATCH($A58,'4. Risk Screening'!$BB$2:$BB$43,0),10),$I58)),"",INDEX('4. Risk Screening'!$BT$2:$CD$43,MATCH($A58,'4. Risk Screening'!$BB$2:$BB$43,0),10)&amp;CHAR(10)&amp;$I58))),""))</x:f>
      </x:c>
      <x:c r="Y58" t="str">
        <x:f>IF($A58="","",IFERROR(IF(INDEX('4. Risk Screening'!$BT$2:$CD$43,MATCH($A58,'4. Risk Screening'!$BB$2:$BB$43,0),11)="","",IF($I58="",INDEX('4. Risk Screening'!$BT$2:$CD$43,MATCH($A58,'4. Risk Screening'!$BB$2:$BB$43,0),11),IF(ISNUMBER(SEARCH(INDEX('4. Risk Screening'!$BT$2:$CD$43,MATCH($A58,'4. Risk Screening'!$BB$2:$BB$43,0),11),$I58)),"",INDEX('4. Risk Screening'!$BT$2:$CD$43,MATCH($A58,'4. Risk Screening'!$BB$2:$BB$43,0),11)&amp;CHAR(10)&amp;$I58))),""))</x:f>
      </x:c>
      <x:c r="Z58" t="str">
        <x:f t="shared" si="17"/>
      </x:c>
      <x:c r="AA58" t="str">
        <x:f t="shared" si="18"/>
      </x:c>
      <x:c r="AB58" t="str">
        <x:f t="shared" si="19"/>
      </x:c>
      <x:c r="AC58" t="str">
        <x:f t="shared" si="20"/>
      </x:c>
      <x:c r="AD58" t="str">
        <x:f t="shared" si="21"/>
      </x:c>
      <x:c r="AE58" t="str">
        <x:f t="shared" si="22"/>
      </x:c>
      <x:c r="AF58" t="str">
        <x:f t="shared" si="23"/>
      </x:c>
      <x:c r="AG58" t="str">
        <x:f t="shared" si="24"/>
      </x:c>
      <x:c r="AH58" t="str">
        <x:f t="shared" si="25"/>
      </x:c>
      <x:c r="AI58" t="str">
        <x:f t="shared" si="26"/>
      </x:c>
      <x:c r="AJ58" t="str">
        <x:f t="shared" si="27"/>
      </x:c>
    </x:row>
    <x:row r="59" ht="27.950000762939453" customHeight="1">
      <x:c r="A59" s="1" t="str">
        <x:f>IFERROR(INDEX('4. Risk Screening'!$B$5:$B$60,MATCH(ROWS($A$6:A59),'4. Risk Screening'!$AY$5:$AY$60,0)),"")</x:f>
      </x:c>
      <x:c r="B59" s="1" t="str">
        <x:f>IF($A59="","",IFERROR(INDEX('4. Risk Screening'!$C$5:$C$60,MATCH($A59,'4. Risk Screening'!$B$5:$B$60,0)),""))</x:f>
      </x:c>
      <x:c r="C59" s="231"/>
      <x:c r="D59" s="231"/>
      <x:c r="E59" s="2" t="str">
        <x:f t="shared" si="14"/>
      </x:c>
      <x:c r="F59" s="2" t="str">
        <x:f t="shared" si="15"/>
      </x:c>
      <x:c r="G59" s="232"/>
      <x:c r="H59" s="232"/>
      <x:c r="I59" s="233"/>
      <x:c r="J59" s="234"/>
      <x:c r="K59" s="235"/>
      <x:c r="L59" s="235"/>
      <x:c r="M59" s="238"/>
      <x:c r="N59" t="str">
        <x:f t="shared" si="16"/>
      </x:c>
      <x:c r="O59" t="str">
        <x:f>IF($A59="","",IFERROR(IF(INDEX('4. Risk Screening'!$BT$2:$CD$43,MATCH($A59,'4. Risk Screening'!$BB$2:$BB$43,0),1)="","",IF($I59="",INDEX('4. Risk Screening'!$BT$2:$CD$43,MATCH($A59,'4. Risk Screening'!$BB$2:$BB$43,0),1),IF(ISNUMBER(SEARCH(INDEX('4. Risk Screening'!$BT$2:$CD$43,MATCH($A59,'4. Risk Screening'!$BB$2:$BB$43,0),1),$I59)),"",INDEX('4. Risk Screening'!$BT$2:$CD$43,MATCH($A59,'4. Risk Screening'!$BB$2:$BB$43,0),1)&amp;CHAR(10)&amp;$I59))),""))</x:f>
      </x:c>
      <x:c r="P59" t="str">
        <x:f>IF($A59="","",IFERROR(IF(INDEX('4. Risk Screening'!$BT$2:$CD$43,MATCH($A59,'4. Risk Screening'!$BB$2:$BB$43,0),2)="","",IF($I59="",INDEX('4. Risk Screening'!$BT$2:$CD$43,MATCH($A59,'4. Risk Screening'!$BB$2:$BB$43,0),2),IF(ISNUMBER(SEARCH(INDEX('4. Risk Screening'!$BT$2:$CD$43,MATCH($A59,'4. Risk Screening'!$BB$2:$BB$43,0),2),$I59)),"",INDEX('4. Risk Screening'!$BT$2:$CD$43,MATCH($A59,'4. Risk Screening'!$BB$2:$BB$43,0),2)&amp;CHAR(10)&amp;$I59))),""))</x:f>
      </x:c>
      <x:c r="Q59" t="str">
        <x:f>IF($A59="","",IFERROR(IF(INDEX('4. Risk Screening'!$BT$2:$CD$43,MATCH($A59,'4. Risk Screening'!$BB$2:$BB$43,0),3)="","",IF($I59="",INDEX('4. Risk Screening'!$BT$2:$CD$43,MATCH($A59,'4. Risk Screening'!$BB$2:$BB$43,0),3),IF(ISNUMBER(SEARCH(INDEX('4. Risk Screening'!$BT$2:$CD$43,MATCH($A59,'4. Risk Screening'!$BB$2:$BB$43,0),3),$I59)),"",INDEX('4. Risk Screening'!$BT$2:$CD$43,MATCH($A59,'4. Risk Screening'!$BB$2:$BB$43,0),3)&amp;CHAR(10)&amp;$I59))),""))</x:f>
      </x:c>
      <x:c r="R59" t="str">
        <x:f>IF($A59="","",IFERROR(IF(INDEX('4. Risk Screening'!$BT$2:$CD$43,MATCH($A59,'4. Risk Screening'!$BB$2:$BB$43,0),4)="","",IF($I59="",INDEX('4. Risk Screening'!$BT$2:$CD$43,MATCH($A59,'4. Risk Screening'!$BB$2:$BB$43,0),4),IF(ISNUMBER(SEARCH(INDEX('4. Risk Screening'!$BT$2:$CD$43,MATCH($A59,'4. Risk Screening'!$BB$2:$BB$43,0),4),$I59)),"",INDEX('4. Risk Screening'!$BT$2:$CD$43,MATCH($A59,'4. Risk Screening'!$BB$2:$BB$43,0),4)&amp;CHAR(10)&amp;$I59))),""))</x:f>
      </x:c>
      <x:c r="S59" t="str">
        <x:f>IF($A59="","",IFERROR(IF(INDEX('4. Risk Screening'!$BT$2:$CD$43,MATCH($A59,'4. Risk Screening'!$BB$2:$BB$43,0),5)="","",IF($I59="",INDEX('4. Risk Screening'!$BT$2:$CD$43,MATCH($A59,'4. Risk Screening'!$BB$2:$BB$43,0),5),IF(ISNUMBER(SEARCH(INDEX('4. Risk Screening'!$BT$2:$CD$43,MATCH($A59,'4. Risk Screening'!$BB$2:$BB$43,0),5),$I59)),"",INDEX('4. Risk Screening'!$BT$2:$CD$43,MATCH($A59,'4. Risk Screening'!$BB$2:$BB$43,0),5)&amp;CHAR(10)&amp;$I59))),""))</x:f>
      </x:c>
      <x:c r="T59" t="str">
        <x:f>IF($A59="","",IFERROR(IF(INDEX('4. Risk Screening'!$BT$2:$CD$43,MATCH($A59,'4. Risk Screening'!$BB$2:$BB$43,0),6)="","",IF($I59="",INDEX('4. Risk Screening'!$BT$2:$CD$43,MATCH($A59,'4. Risk Screening'!$BB$2:$BB$43,0),6),IF(ISNUMBER(SEARCH(INDEX('4. Risk Screening'!$BT$2:$CD$43,MATCH($A59,'4. Risk Screening'!$BB$2:$BB$43,0),6),$I59)),"",INDEX('4. Risk Screening'!$BT$2:$CD$43,MATCH($A59,'4. Risk Screening'!$BB$2:$BB$43,0),6)&amp;CHAR(10)&amp;$I59))),""))</x:f>
      </x:c>
      <x:c r="U59" t="str">
        <x:f>IF($A59="","",IFERROR(IF(INDEX('4. Risk Screening'!$BT$2:$CD$43,MATCH($A59,'4. Risk Screening'!$BB$2:$BB$43,0),7)="","",IF($I59="",INDEX('4. Risk Screening'!$BT$2:$CD$43,MATCH($A59,'4. Risk Screening'!$BB$2:$BB$43,0),7),IF(ISNUMBER(SEARCH(INDEX('4. Risk Screening'!$BT$2:$CD$43,MATCH($A59,'4. Risk Screening'!$BB$2:$BB$43,0),7),$I59)),"",INDEX('4. Risk Screening'!$BT$2:$CD$43,MATCH($A59,'4. Risk Screening'!$BB$2:$BB$43,0),7)&amp;CHAR(10)&amp;$I59))),""))</x:f>
      </x:c>
      <x:c r="V59" t="str">
        <x:f>IF($A59="","",IFERROR(IF(INDEX('4. Risk Screening'!$BT$2:$CD$43,MATCH($A59,'4. Risk Screening'!$BB$2:$BB$43,0),8)="","",IF($I59="",INDEX('4. Risk Screening'!$BT$2:$CD$43,MATCH($A59,'4. Risk Screening'!$BB$2:$BB$43,0),8),IF(ISNUMBER(SEARCH(INDEX('4. Risk Screening'!$BT$2:$CD$43,MATCH($A59,'4. Risk Screening'!$BB$2:$BB$43,0),8),$I59)),"",INDEX('4. Risk Screening'!$BT$2:$CD$43,MATCH($A59,'4. Risk Screening'!$BB$2:$BB$43,0),8)&amp;CHAR(10)&amp;$I59))),""))</x:f>
      </x:c>
      <x:c r="W59" t="str">
        <x:f>IF($A59="","",IFERROR(IF(INDEX('4. Risk Screening'!$BT$2:$CD$43,MATCH($A59,'4. Risk Screening'!$BB$2:$BB$43,0),9)="","",IF($I59="",INDEX('4. Risk Screening'!$BT$2:$CD$43,MATCH($A59,'4. Risk Screening'!$BB$2:$BB$43,0),9),IF(ISNUMBER(SEARCH(INDEX('4. Risk Screening'!$BT$2:$CD$43,MATCH($A59,'4. Risk Screening'!$BB$2:$BB$43,0),9),$I59)),"",INDEX('4. Risk Screening'!$BT$2:$CD$43,MATCH($A59,'4. Risk Screening'!$BB$2:$BB$43,0),9)&amp;CHAR(10)&amp;$I59))),""))</x:f>
      </x:c>
      <x:c r="X59" t="str">
        <x:f>IF($A59="","",IFERROR(IF(INDEX('4. Risk Screening'!$BT$2:$CD$43,MATCH($A59,'4. Risk Screening'!$BB$2:$BB$43,0),10)="","",IF($I59="",INDEX('4. Risk Screening'!$BT$2:$CD$43,MATCH($A59,'4. Risk Screening'!$BB$2:$BB$43,0),10),IF(ISNUMBER(SEARCH(INDEX('4. Risk Screening'!$BT$2:$CD$43,MATCH($A59,'4. Risk Screening'!$BB$2:$BB$43,0),10),$I59)),"",INDEX('4. Risk Screening'!$BT$2:$CD$43,MATCH($A59,'4. Risk Screening'!$BB$2:$BB$43,0),10)&amp;CHAR(10)&amp;$I59))),""))</x:f>
      </x:c>
      <x:c r="Y59" t="str">
        <x:f>IF($A59="","",IFERROR(IF(INDEX('4. Risk Screening'!$BT$2:$CD$43,MATCH($A59,'4. Risk Screening'!$BB$2:$BB$43,0),11)="","",IF($I59="",INDEX('4. Risk Screening'!$BT$2:$CD$43,MATCH($A59,'4. Risk Screening'!$BB$2:$BB$43,0),11),IF(ISNUMBER(SEARCH(INDEX('4. Risk Screening'!$BT$2:$CD$43,MATCH($A59,'4. Risk Screening'!$BB$2:$BB$43,0),11),$I59)),"",INDEX('4. Risk Screening'!$BT$2:$CD$43,MATCH($A59,'4. Risk Screening'!$BB$2:$BB$43,0),11)&amp;CHAR(10)&amp;$I59))),""))</x:f>
      </x:c>
      <x:c r="Z59" t="str">
        <x:f t="shared" si="17"/>
      </x:c>
      <x:c r="AA59" t="str">
        <x:f t="shared" si="18"/>
      </x:c>
      <x:c r="AB59" t="str">
        <x:f t="shared" si="19"/>
      </x:c>
      <x:c r="AC59" t="str">
        <x:f t="shared" si="20"/>
      </x:c>
      <x:c r="AD59" t="str">
        <x:f t="shared" si="21"/>
      </x:c>
      <x:c r="AE59" t="str">
        <x:f t="shared" si="22"/>
      </x:c>
      <x:c r="AF59" t="str">
        <x:f t="shared" si="23"/>
      </x:c>
      <x:c r="AG59" t="str">
        <x:f t="shared" si="24"/>
      </x:c>
      <x:c r="AH59" t="str">
        <x:f t="shared" si="25"/>
      </x:c>
      <x:c r="AI59" t="str">
        <x:f t="shared" si="26"/>
      </x:c>
      <x:c r="AJ59" t="str">
        <x:f t="shared" si="27"/>
      </x:c>
    </x:row>
    <x:row r="60" ht="27.950000762939453" customHeight="1">
      <x:c r="A60" s="1" t="str">
        <x:f>IFERROR(INDEX('4. Risk Screening'!$B$5:$B$60,MATCH(ROWS($A$6:A60),'4. Risk Screening'!$AY$5:$AY$60,0)),"")</x:f>
      </x:c>
      <x:c r="B60" s="1" t="str">
        <x:f>IF($A60="","",IFERROR(INDEX('4. Risk Screening'!$C$5:$C$60,MATCH($A60,'4. Risk Screening'!$B$5:$B$60,0)),""))</x:f>
      </x:c>
      <x:c r="C60" s="231"/>
      <x:c r="D60" s="231"/>
      <x:c r="E60" s="2" t="str">
        <x:f t="shared" si="14"/>
      </x:c>
      <x:c r="F60" s="2" t="str">
        <x:f t="shared" si="15"/>
      </x:c>
      <x:c r="G60" s="232"/>
      <x:c r="H60" s="232"/>
      <x:c r="I60" s="233"/>
      <x:c r="J60" s="234"/>
      <x:c r="K60" s="235"/>
      <x:c r="L60" s="235"/>
      <x:c r="M60" s="238"/>
      <x:c r="N60" t="str">
        <x:f t="shared" si="16"/>
      </x:c>
      <x:c r="O60" t="str">
        <x:f>IF($A60="","",IFERROR(IF(INDEX('4. Risk Screening'!$BT$2:$CD$43,MATCH($A60,'4. Risk Screening'!$BB$2:$BB$43,0),1)="","",IF($I60="",INDEX('4. Risk Screening'!$BT$2:$CD$43,MATCH($A60,'4. Risk Screening'!$BB$2:$BB$43,0),1),IF(ISNUMBER(SEARCH(INDEX('4. Risk Screening'!$BT$2:$CD$43,MATCH($A60,'4. Risk Screening'!$BB$2:$BB$43,0),1),$I60)),"",INDEX('4. Risk Screening'!$BT$2:$CD$43,MATCH($A60,'4. Risk Screening'!$BB$2:$BB$43,0),1)&amp;CHAR(10)&amp;$I60))),""))</x:f>
      </x:c>
      <x:c r="P60" t="str">
        <x:f>IF($A60="","",IFERROR(IF(INDEX('4. Risk Screening'!$BT$2:$CD$43,MATCH($A60,'4. Risk Screening'!$BB$2:$BB$43,0),2)="","",IF($I60="",INDEX('4. Risk Screening'!$BT$2:$CD$43,MATCH($A60,'4. Risk Screening'!$BB$2:$BB$43,0),2),IF(ISNUMBER(SEARCH(INDEX('4. Risk Screening'!$BT$2:$CD$43,MATCH($A60,'4. Risk Screening'!$BB$2:$BB$43,0),2),$I60)),"",INDEX('4. Risk Screening'!$BT$2:$CD$43,MATCH($A60,'4. Risk Screening'!$BB$2:$BB$43,0),2)&amp;CHAR(10)&amp;$I60))),""))</x:f>
      </x:c>
      <x:c r="Q60" t="str">
        <x:f>IF($A60="","",IFERROR(IF(INDEX('4. Risk Screening'!$BT$2:$CD$43,MATCH($A60,'4. Risk Screening'!$BB$2:$BB$43,0),3)="","",IF($I60="",INDEX('4. Risk Screening'!$BT$2:$CD$43,MATCH($A60,'4. Risk Screening'!$BB$2:$BB$43,0),3),IF(ISNUMBER(SEARCH(INDEX('4. Risk Screening'!$BT$2:$CD$43,MATCH($A60,'4. Risk Screening'!$BB$2:$BB$43,0),3),$I60)),"",INDEX('4. Risk Screening'!$BT$2:$CD$43,MATCH($A60,'4. Risk Screening'!$BB$2:$BB$43,0),3)&amp;CHAR(10)&amp;$I60))),""))</x:f>
      </x:c>
      <x:c r="R60" t="str">
        <x:f>IF($A60="","",IFERROR(IF(INDEX('4. Risk Screening'!$BT$2:$CD$43,MATCH($A60,'4. Risk Screening'!$BB$2:$BB$43,0),4)="","",IF($I60="",INDEX('4. Risk Screening'!$BT$2:$CD$43,MATCH($A60,'4. Risk Screening'!$BB$2:$BB$43,0),4),IF(ISNUMBER(SEARCH(INDEX('4. Risk Screening'!$BT$2:$CD$43,MATCH($A60,'4. Risk Screening'!$BB$2:$BB$43,0),4),$I60)),"",INDEX('4. Risk Screening'!$BT$2:$CD$43,MATCH($A60,'4. Risk Screening'!$BB$2:$BB$43,0),4)&amp;CHAR(10)&amp;$I60))),""))</x:f>
      </x:c>
      <x:c r="S60" t="str">
        <x:f>IF($A60="","",IFERROR(IF(INDEX('4. Risk Screening'!$BT$2:$CD$43,MATCH($A60,'4. Risk Screening'!$BB$2:$BB$43,0),5)="","",IF($I60="",INDEX('4. Risk Screening'!$BT$2:$CD$43,MATCH($A60,'4. Risk Screening'!$BB$2:$BB$43,0),5),IF(ISNUMBER(SEARCH(INDEX('4. Risk Screening'!$BT$2:$CD$43,MATCH($A60,'4. Risk Screening'!$BB$2:$BB$43,0),5),$I60)),"",INDEX('4. Risk Screening'!$BT$2:$CD$43,MATCH($A60,'4. Risk Screening'!$BB$2:$BB$43,0),5)&amp;CHAR(10)&amp;$I60))),""))</x:f>
      </x:c>
      <x:c r="T60" t="str">
        <x:f>IF($A60="","",IFERROR(IF(INDEX('4. Risk Screening'!$BT$2:$CD$43,MATCH($A60,'4. Risk Screening'!$BB$2:$BB$43,0),6)="","",IF($I60="",INDEX('4. Risk Screening'!$BT$2:$CD$43,MATCH($A60,'4. Risk Screening'!$BB$2:$BB$43,0),6),IF(ISNUMBER(SEARCH(INDEX('4. Risk Screening'!$BT$2:$CD$43,MATCH($A60,'4. Risk Screening'!$BB$2:$BB$43,0),6),$I60)),"",INDEX('4. Risk Screening'!$BT$2:$CD$43,MATCH($A60,'4. Risk Screening'!$BB$2:$BB$43,0),6)&amp;CHAR(10)&amp;$I60))),""))</x:f>
      </x:c>
      <x:c r="U60" t="str">
        <x:f>IF($A60="","",IFERROR(IF(INDEX('4. Risk Screening'!$BT$2:$CD$43,MATCH($A60,'4. Risk Screening'!$BB$2:$BB$43,0),7)="","",IF($I60="",INDEX('4. Risk Screening'!$BT$2:$CD$43,MATCH($A60,'4. Risk Screening'!$BB$2:$BB$43,0),7),IF(ISNUMBER(SEARCH(INDEX('4. Risk Screening'!$BT$2:$CD$43,MATCH($A60,'4. Risk Screening'!$BB$2:$BB$43,0),7),$I60)),"",INDEX('4. Risk Screening'!$BT$2:$CD$43,MATCH($A60,'4. Risk Screening'!$BB$2:$BB$43,0),7)&amp;CHAR(10)&amp;$I60))),""))</x:f>
      </x:c>
      <x:c r="V60" t="str">
        <x:f>IF($A60="","",IFERROR(IF(INDEX('4. Risk Screening'!$BT$2:$CD$43,MATCH($A60,'4. Risk Screening'!$BB$2:$BB$43,0),8)="","",IF($I60="",INDEX('4. Risk Screening'!$BT$2:$CD$43,MATCH($A60,'4. Risk Screening'!$BB$2:$BB$43,0),8),IF(ISNUMBER(SEARCH(INDEX('4. Risk Screening'!$BT$2:$CD$43,MATCH($A60,'4. Risk Screening'!$BB$2:$BB$43,0),8),$I60)),"",INDEX('4. Risk Screening'!$BT$2:$CD$43,MATCH($A60,'4. Risk Screening'!$BB$2:$BB$43,0),8)&amp;CHAR(10)&amp;$I60))),""))</x:f>
      </x:c>
      <x:c r="W60" t="str">
        <x:f>IF($A60="","",IFERROR(IF(INDEX('4. Risk Screening'!$BT$2:$CD$43,MATCH($A60,'4. Risk Screening'!$BB$2:$BB$43,0),9)="","",IF($I60="",INDEX('4. Risk Screening'!$BT$2:$CD$43,MATCH($A60,'4. Risk Screening'!$BB$2:$BB$43,0),9),IF(ISNUMBER(SEARCH(INDEX('4. Risk Screening'!$BT$2:$CD$43,MATCH($A60,'4. Risk Screening'!$BB$2:$BB$43,0),9),$I60)),"",INDEX('4. Risk Screening'!$BT$2:$CD$43,MATCH($A60,'4. Risk Screening'!$BB$2:$BB$43,0),9)&amp;CHAR(10)&amp;$I60))),""))</x:f>
      </x:c>
      <x:c r="X60" t="str">
        <x:f>IF($A60="","",IFERROR(IF(INDEX('4. Risk Screening'!$BT$2:$CD$43,MATCH($A60,'4. Risk Screening'!$BB$2:$BB$43,0),10)="","",IF($I60="",INDEX('4. Risk Screening'!$BT$2:$CD$43,MATCH($A60,'4. Risk Screening'!$BB$2:$BB$43,0),10),IF(ISNUMBER(SEARCH(INDEX('4. Risk Screening'!$BT$2:$CD$43,MATCH($A60,'4. Risk Screening'!$BB$2:$BB$43,0),10),$I60)),"",INDEX('4. Risk Screening'!$BT$2:$CD$43,MATCH($A60,'4. Risk Screening'!$BB$2:$BB$43,0),10)&amp;CHAR(10)&amp;$I60))),""))</x:f>
      </x:c>
      <x:c r="Y60" t="str">
        <x:f>IF($A60="","",IFERROR(IF(INDEX('4. Risk Screening'!$BT$2:$CD$43,MATCH($A60,'4. Risk Screening'!$BB$2:$BB$43,0),11)="","",IF($I60="",INDEX('4. Risk Screening'!$BT$2:$CD$43,MATCH($A60,'4. Risk Screening'!$BB$2:$BB$43,0),11),IF(ISNUMBER(SEARCH(INDEX('4. Risk Screening'!$BT$2:$CD$43,MATCH($A60,'4. Risk Screening'!$BB$2:$BB$43,0),11),$I60)),"",INDEX('4. Risk Screening'!$BT$2:$CD$43,MATCH($A60,'4. Risk Screening'!$BB$2:$BB$43,0),11)&amp;CHAR(10)&amp;$I60))),""))</x:f>
      </x:c>
      <x:c r="Z60" t="str">
        <x:f t="shared" si="17"/>
      </x:c>
      <x:c r="AA60" t="str">
        <x:f t="shared" si="18"/>
      </x:c>
      <x:c r="AB60" t="str">
        <x:f t="shared" si="19"/>
      </x:c>
      <x:c r="AC60" t="str">
        <x:f t="shared" si="20"/>
      </x:c>
      <x:c r="AD60" t="str">
        <x:f t="shared" si="21"/>
      </x:c>
      <x:c r="AE60" t="str">
        <x:f t="shared" si="22"/>
      </x:c>
      <x:c r="AF60" t="str">
        <x:f t="shared" si="23"/>
      </x:c>
      <x:c r="AG60" t="str">
        <x:f t="shared" si="24"/>
      </x:c>
      <x:c r="AH60" t="str">
        <x:f t="shared" si="25"/>
      </x:c>
      <x:c r="AI60" t="str">
        <x:f t="shared" si="26"/>
      </x:c>
      <x:c r="AJ60" t="str">
        <x:f t="shared" si="27"/>
      </x:c>
    </x:row>
    <x:row r="61" ht="27.950000762939453" customHeight="1">
      <x:c r="A61" s="1" t="str">
        <x:f>IFERROR(INDEX('4. Risk Screening'!$B$5:$B$60,MATCH(ROWS($A$6:A61),'4. Risk Screening'!$AY$5:$AY$60,0)),"")</x:f>
      </x:c>
      <x:c r="B61" s="1" t="str">
        <x:f>IF($A61="","",IFERROR(INDEX('4. Risk Screening'!$C$5:$C$60,MATCH($A61,'4. Risk Screening'!$B$5:$B$60,0)),""))</x:f>
      </x:c>
      <x:c r="C61" s="231"/>
      <x:c r="D61" s="231"/>
      <x:c r="E61" s="2" t="str">
        <x:f t="shared" si="14"/>
      </x:c>
      <x:c r="F61" s="2" t="str">
        <x:f t="shared" si="15"/>
      </x:c>
      <x:c r="G61" s="232"/>
      <x:c r="H61" s="232"/>
      <x:c r="I61" s="233"/>
      <x:c r="J61" s="234"/>
      <x:c r="K61" s="235"/>
      <x:c r="L61" s="235"/>
      <x:c r="M61" s="239"/>
      <x:c r="N61" t="str">
        <x:f t="shared" si="16"/>
      </x:c>
      <x:c r="O61" t="str">
        <x:f>IF($A61="","",IFERROR(IF(INDEX('4. Risk Screening'!$BT$2:$CD$43,MATCH($A61,'4. Risk Screening'!$BB$2:$BB$43,0),1)="","",IF($I61="",INDEX('4. Risk Screening'!$BT$2:$CD$43,MATCH($A61,'4. Risk Screening'!$BB$2:$BB$43,0),1),IF(ISNUMBER(SEARCH(INDEX('4. Risk Screening'!$BT$2:$CD$43,MATCH($A61,'4. Risk Screening'!$BB$2:$BB$43,0),1),$I61)),"",INDEX('4. Risk Screening'!$BT$2:$CD$43,MATCH($A61,'4. Risk Screening'!$BB$2:$BB$43,0),1)&amp;CHAR(10)&amp;$I61))),""))</x:f>
      </x:c>
      <x:c r="P61" t="str">
        <x:f>IF($A61="","",IFERROR(IF(INDEX('4. Risk Screening'!$BT$2:$CD$43,MATCH($A61,'4. Risk Screening'!$BB$2:$BB$43,0),2)="","",IF($I61="",INDEX('4. Risk Screening'!$BT$2:$CD$43,MATCH($A61,'4. Risk Screening'!$BB$2:$BB$43,0),2),IF(ISNUMBER(SEARCH(INDEX('4. Risk Screening'!$BT$2:$CD$43,MATCH($A61,'4. Risk Screening'!$BB$2:$BB$43,0),2),$I61)),"",INDEX('4. Risk Screening'!$BT$2:$CD$43,MATCH($A61,'4. Risk Screening'!$BB$2:$BB$43,0),2)&amp;CHAR(10)&amp;$I61))),""))</x:f>
      </x:c>
      <x:c r="Q61" t="str">
        <x:f>IF($A61="","",IFERROR(IF(INDEX('4. Risk Screening'!$BT$2:$CD$43,MATCH($A61,'4. Risk Screening'!$BB$2:$BB$43,0),3)="","",IF($I61="",INDEX('4. Risk Screening'!$BT$2:$CD$43,MATCH($A61,'4. Risk Screening'!$BB$2:$BB$43,0),3),IF(ISNUMBER(SEARCH(INDEX('4. Risk Screening'!$BT$2:$CD$43,MATCH($A61,'4. Risk Screening'!$BB$2:$BB$43,0),3),$I61)),"",INDEX('4. Risk Screening'!$BT$2:$CD$43,MATCH($A61,'4. Risk Screening'!$BB$2:$BB$43,0),3)&amp;CHAR(10)&amp;$I61))),""))</x:f>
      </x:c>
      <x:c r="R61" t="str">
        <x:f>IF($A61="","",IFERROR(IF(INDEX('4. Risk Screening'!$BT$2:$CD$43,MATCH($A61,'4. Risk Screening'!$BB$2:$BB$43,0),4)="","",IF($I61="",INDEX('4. Risk Screening'!$BT$2:$CD$43,MATCH($A61,'4. Risk Screening'!$BB$2:$BB$43,0),4),IF(ISNUMBER(SEARCH(INDEX('4. Risk Screening'!$BT$2:$CD$43,MATCH($A61,'4. Risk Screening'!$BB$2:$BB$43,0),4),$I61)),"",INDEX('4. Risk Screening'!$BT$2:$CD$43,MATCH($A61,'4. Risk Screening'!$BB$2:$BB$43,0),4)&amp;CHAR(10)&amp;$I61))),""))</x:f>
      </x:c>
      <x:c r="S61" t="str">
        <x:f>IF($A61="","",IFERROR(IF(INDEX('4. Risk Screening'!$BT$2:$CD$43,MATCH($A61,'4. Risk Screening'!$BB$2:$BB$43,0),5)="","",IF($I61="",INDEX('4. Risk Screening'!$BT$2:$CD$43,MATCH($A61,'4. Risk Screening'!$BB$2:$BB$43,0),5),IF(ISNUMBER(SEARCH(INDEX('4. Risk Screening'!$BT$2:$CD$43,MATCH($A61,'4. Risk Screening'!$BB$2:$BB$43,0),5),$I61)),"",INDEX('4. Risk Screening'!$BT$2:$CD$43,MATCH($A61,'4. Risk Screening'!$BB$2:$BB$43,0),5)&amp;CHAR(10)&amp;$I61))),""))</x:f>
      </x:c>
      <x:c r="T61" t="str">
        <x:f>IF($A61="","",IFERROR(IF(INDEX('4. Risk Screening'!$BT$2:$CD$43,MATCH($A61,'4. Risk Screening'!$BB$2:$BB$43,0),6)="","",IF($I61="",INDEX('4. Risk Screening'!$BT$2:$CD$43,MATCH($A61,'4. Risk Screening'!$BB$2:$BB$43,0),6),IF(ISNUMBER(SEARCH(INDEX('4. Risk Screening'!$BT$2:$CD$43,MATCH($A61,'4. Risk Screening'!$BB$2:$BB$43,0),6),$I61)),"",INDEX('4. Risk Screening'!$BT$2:$CD$43,MATCH($A61,'4. Risk Screening'!$BB$2:$BB$43,0),6)&amp;CHAR(10)&amp;$I61))),""))</x:f>
      </x:c>
      <x:c r="U61" t="str">
        <x:f>IF($A61="","",IFERROR(IF(INDEX('4. Risk Screening'!$BT$2:$CD$43,MATCH($A61,'4. Risk Screening'!$BB$2:$BB$43,0),7)="","",IF($I61="",INDEX('4. Risk Screening'!$BT$2:$CD$43,MATCH($A61,'4. Risk Screening'!$BB$2:$BB$43,0),7),IF(ISNUMBER(SEARCH(INDEX('4. Risk Screening'!$BT$2:$CD$43,MATCH($A61,'4. Risk Screening'!$BB$2:$BB$43,0),7),$I61)),"",INDEX('4. Risk Screening'!$BT$2:$CD$43,MATCH($A61,'4. Risk Screening'!$BB$2:$BB$43,0),7)&amp;CHAR(10)&amp;$I61))),""))</x:f>
      </x:c>
      <x:c r="V61" t="str">
        <x:f>IF($A61="","",IFERROR(IF(INDEX('4. Risk Screening'!$BT$2:$CD$43,MATCH($A61,'4. Risk Screening'!$BB$2:$BB$43,0),8)="","",IF($I61="",INDEX('4. Risk Screening'!$BT$2:$CD$43,MATCH($A61,'4. Risk Screening'!$BB$2:$BB$43,0),8),IF(ISNUMBER(SEARCH(INDEX('4. Risk Screening'!$BT$2:$CD$43,MATCH($A61,'4. Risk Screening'!$BB$2:$BB$43,0),8),$I61)),"",INDEX('4. Risk Screening'!$BT$2:$CD$43,MATCH($A61,'4. Risk Screening'!$BB$2:$BB$43,0),8)&amp;CHAR(10)&amp;$I61))),""))</x:f>
      </x:c>
      <x:c r="W61" t="str">
        <x:f>IF($A61="","",IFERROR(IF(INDEX('4. Risk Screening'!$BT$2:$CD$43,MATCH($A61,'4. Risk Screening'!$BB$2:$BB$43,0),9)="","",IF($I61="",INDEX('4. Risk Screening'!$BT$2:$CD$43,MATCH($A61,'4. Risk Screening'!$BB$2:$BB$43,0),9),IF(ISNUMBER(SEARCH(INDEX('4. Risk Screening'!$BT$2:$CD$43,MATCH($A61,'4. Risk Screening'!$BB$2:$BB$43,0),9),$I61)),"",INDEX('4. Risk Screening'!$BT$2:$CD$43,MATCH($A61,'4. Risk Screening'!$BB$2:$BB$43,0),9)&amp;CHAR(10)&amp;$I61))),""))</x:f>
      </x:c>
      <x:c r="X61" t="str">
        <x:f>IF($A61="","",IFERROR(IF(INDEX('4. Risk Screening'!$BT$2:$CD$43,MATCH($A61,'4. Risk Screening'!$BB$2:$BB$43,0),10)="","",IF($I61="",INDEX('4. Risk Screening'!$BT$2:$CD$43,MATCH($A61,'4. Risk Screening'!$BB$2:$BB$43,0),10),IF(ISNUMBER(SEARCH(INDEX('4. Risk Screening'!$BT$2:$CD$43,MATCH($A61,'4. Risk Screening'!$BB$2:$BB$43,0),10),$I61)),"",INDEX('4. Risk Screening'!$BT$2:$CD$43,MATCH($A61,'4. Risk Screening'!$BB$2:$BB$43,0),10)&amp;CHAR(10)&amp;$I61))),""))</x:f>
      </x:c>
      <x:c r="Y61" t="str">
        <x:f>IF($A61="","",IFERROR(IF(INDEX('4. Risk Screening'!$BT$2:$CD$43,MATCH($A61,'4. Risk Screening'!$BB$2:$BB$43,0),11)="","",IF($I61="",INDEX('4. Risk Screening'!$BT$2:$CD$43,MATCH($A61,'4. Risk Screening'!$BB$2:$BB$43,0),11),IF(ISNUMBER(SEARCH(INDEX('4. Risk Screening'!$BT$2:$CD$43,MATCH($A61,'4. Risk Screening'!$BB$2:$BB$43,0),11),$I61)),"",INDEX('4. Risk Screening'!$BT$2:$CD$43,MATCH($A61,'4. Risk Screening'!$BB$2:$BB$43,0),11)&amp;CHAR(10)&amp;$I61))),""))</x:f>
      </x:c>
      <x:c r="Z61" t="str">
        <x:f t="shared" si="17"/>
      </x:c>
      <x:c r="AA61" t="str">
        <x:f t="shared" si="18"/>
      </x:c>
      <x:c r="AB61" t="str">
        <x:f t="shared" si="19"/>
      </x:c>
      <x:c r="AC61" t="str">
        <x:f t="shared" si="20"/>
      </x:c>
      <x:c r="AD61" t="str">
        <x:f t="shared" si="21"/>
      </x:c>
      <x:c r="AE61" t="str">
        <x:f t="shared" si="22"/>
      </x:c>
      <x:c r="AF61" t="str">
        <x:f t="shared" si="23"/>
      </x:c>
      <x:c r="AG61" t="str">
        <x:f t="shared" si="24"/>
      </x:c>
      <x:c r="AH61" t="str">
        <x:f t="shared" si="25"/>
      </x:c>
      <x:c r="AI61" t="str">
        <x:f t="shared" si="26"/>
      </x:c>
      <x:c r="AJ61" t="str">
        <x:f t="shared" si="27"/>
      </x:c>
    </x:row>
    <x:row r="62" ht="38.099998474121094" customHeight="1">
      <x:c r="A62" s="114" t="s">
        <x:v>1166</x:v>
      </x:c>
      <x:c r="B62" s="115"/>
      <x:c r="C62" s="115"/>
      <x:c r="D62" s="115"/>
      <x:c r="E62" s="115"/>
      <x:c r="F62" s="115"/>
      <x:c r="G62" s="115"/>
      <x:c r="H62" s="115"/>
      <x:c r="I62" s="115"/>
      <x:c r="J62" s="115"/>
      <x:c r="K62" s="115"/>
      <x:c r="L62" s="116"/>
      <x:c r="M62" s="117"/>
    </x:row>
  </x:sheetData>
  <x:sheetProtection sheet="1" objects="1" scenarios="1" formatCells="1" formatColumns="1" formatRows="1" insertColumns="1" insertRows="1" insertHyperlinks="1" deleteColumns="1" deleteRows="1" sort="1" autoFilter="1" pivotTables="1" selectLockedCells="0" selectUnlockedCells="0"/>
  <x:mergeCells>
    <x:mergeCell ref="A62:M62"/>
    <x:mergeCell ref="A4:B4"/>
    <x:mergeCell ref="C4:H4"/>
    <x:mergeCell ref="A1:M2"/>
    <x:mergeCell ref="A3:M3"/>
    <x:mergeCell ref="I4:J4"/>
    <x:mergeCell ref="K4:M4"/>
  </x:mergeCells>
  <x:conditionalFormatting sqref="F6:F61">
    <x:cfRule type="expression" dxfId="108" priority="1">
      <x:formula>$F6="Critical"</x:formula>
    </x:cfRule>
    <x:cfRule type="expression" dxfId="107" priority="2">
      <x:formula>$F6="High"</x:formula>
    </x:cfRule>
    <x:cfRule type="expression" dxfId="106" priority="3">
      <x:formula>$F6="Medium"</x:formula>
    </x:cfRule>
    <x:cfRule type="expression" dxfId="105" priority="4">
      <x:formula>$F6="Low"</x:formula>
    </x:cfRule>
  </x:conditionalFormatting>
  <x:conditionalFormatting sqref="H6:H61">
    <x:cfRule type="expression" dxfId="104" priority="5">
      <x:formula>OR($H6="PAUSE",$H6="EXIT")</x:formula>
    </x:cfRule>
    <x:cfRule type="expression" dxfId="103" priority="6">
      <x:formula>$H6="ESCALATE"</x:formula>
    </x:cfRule>
    <x:cfRule type="expression" dxfId="102" priority="7">
      <x:formula>$H6="PROCEED WITH CONDITIONS"</x:formula>
    </x:cfRule>
    <x:cfRule type="expression" dxfId="101" priority="8">
      <x:formula>$H6="PROCEED"</x:formula>
    </x:cfRule>
  </x:conditionalFormatting>
  <x:conditionalFormatting sqref="A6:L61">
    <x:cfRule type="expression" dxfId="100" priority="9">
      <x:formula>$A6=""</x:formula>
    </x:cfRule>
  </x:conditionalFormatting>
  <x:conditionalFormatting sqref="M6:M61">
    <x:cfRule type="expression" dxfId="99" priority="10">
      <x:formula>$A6=""</x:formula>
    </x:cfRule>
  </x:conditionalFormatting>
  <x:conditionalFormatting sqref="A6:B61">
    <x:cfRule type="expression" dxfId="98" priority="11">
      <x:formula>ISNUMBER(SEARCH("-USER-",$A6))</x:formula>
    </x:cfRule>
  </x:conditionalFormatting>
  <x:conditionalFormatting sqref="A6:M61">
    <x:cfRule type="expression" dxfId="97" priority="12">
      <x:formula>ISNUMBER(SEARCH("-USER-",$A6))</x:formula>
    </x:cfRule>
  </x:conditionalFormatting>
  <x:dataValidations count="227">
    <x:dataValidation type="list" allowBlank="1" sqref="G6:G61">
      <x:formula1>"High,Medium,Low"</x:formula1>
    </x:dataValidation>
    <x:dataValidation type="list" allowBlank="1" sqref="H6:H61">
      <x:formula1>"PROCEED,PROCEED WITH CONDITIONS,ESCALATE,PAUSE,EXIT,NOT YET MADE"</x:formula1>
    </x:dataValidation>
    <x:dataValidation type="list" sqref="I6">
      <x:formula1>$O$6:$Y$6</x:formula1>
    </x:dataValidation>
    <x:dataValidation type="list" sqref="I7">
      <x:formula1>$O$7:$Y$7</x:formula1>
    </x:dataValidation>
    <x:dataValidation type="list" sqref="I8">
      <x:formula1>$O$8:$Y$8</x:formula1>
    </x:dataValidation>
    <x:dataValidation type="list" sqref="I9">
      <x:formula1>$O$9:$Y$9</x:formula1>
    </x:dataValidation>
    <x:dataValidation type="list" sqref="I10">
      <x:formula1>$O$10:$Y$10</x:formula1>
    </x:dataValidation>
    <x:dataValidation type="list" sqref="I11">
      <x:formula1>$O$11:$Y$11</x:formula1>
    </x:dataValidation>
    <x:dataValidation type="list" sqref="I12">
      <x:formula1>$O$12:$Y$12</x:formula1>
    </x:dataValidation>
    <x:dataValidation type="list" sqref="I13">
      <x:formula1>$O$13:$Y$13</x:formula1>
    </x:dataValidation>
    <x:dataValidation type="list" sqref="I14">
      <x:formula1>$O$14:$Y$14</x:formula1>
    </x:dataValidation>
    <x:dataValidation type="list" sqref="I15">
      <x:formula1>$O$15:$Y$15</x:formula1>
    </x:dataValidation>
    <x:dataValidation type="list" sqref="I16">
      <x:formula1>$O$16:$Y$16</x:formula1>
    </x:dataValidation>
    <x:dataValidation type="list" sqref="I17">
      <x:formula1>$O$17:$Y$17</x:formula1>
    </x:dataValidation>
    <x:dataValidation type="list" sqref="I18">
      <x:formula1>$O$18:$Y$18</x:formula1>
    </x:dataValidation>
    <x:dataValidation type="list" sqref="I19">
      <x:formula1>$O$19:$Y$19</x:formula1>
    </x:dataValidation>
    <x:dataValidation type="list" sqref="I20">
      <x:formula1>$O$20:$Y$20</x:formula1>
    </x:dataValidation>
    <x:dataValidation type="list" sqref="I21">
      <x:formula1>$O$21:$Y$21</x:formula1>
    </x:dataValidation>
    <x:dataValidation type="list" sqref="I22">
      <x:formula1>$O$22:$Y$22</x:formula1>
    </x:dataValidation>
    <x:dataValidation type="list" sqref="I23">
      <x:formula1>$O$23:$Y$23</x:formula1>
    </x:dataValidation>
    <x:dataValidation type="list" sqref="I24">
      <x:formula1>$O$24:$Y$24</x:formula1>
    </x:dataValidation>
    <x:dataValidation type="list" sqref="I25">
      <x:formula1>$O$25:$Y$25</x:formula1>
    </x:dataValidation>
    <x:dataValidation type="list" sqref="I26">
      <x:formula1>$O$26:$Y$26</x:formula1>
    </x:dataValidation>
    <x:dataValidation type="list" sqref="I27">
      <x:formula1>$O$27:$Y$27</x:formula1>
    </x:dataValidation>
    <x:dataValidation type="list" sqref="I28">
      <x:formula1>$O$28:$Y$28</x:formula1>
    </x:dataValidation>
    <x:dataValidation type="list" sqref="I29">
      <x:formula1>$O$29:$Y$29</x:formula1>
    </x:dataValidation>
    <x:dataValidation type="list" sqref="I30">
      <x:formula1>$O$30:$Y$30</x:formula1>
    </x:dataValidation>
    <x:dataValidation type="list" sqref="I31">
      <x:formula1>$O$31:$Y$31</x:formula1>
    </x:dataValidation>
    <x:dataValidation type="list" sqref="I32">
      <x:formula1>$O$32:$Y$32</x:formula1>
    </x:dataValidation>
    <x:dataValidation type="list" sqref="I33">
      <x:formula1>$O$33:$Y$33</x:formula1>
    </x:dataValidation>
    <x:dataValidation type="list" sqref="I34">
      <x:formula1>$O$34:$Y$34</x:formula1>
    </x:dataValidation>
    <x:dataValidation type="list" sqref="I35">
      <x:formula1>$O$35:$Y$35</x:formula1>
    </x:dataValidation>
    <x:dataValidation type="list" sqref="I36">
      <x:formula1>$O$36:$Y$36</x:formula1>
    </x:dataValidation>
    <x:dataValidation type="list" sqref="I37">
      <x:formula1>$O$37:$Y$37</x:formula1>
    </x:dataValidation>
    <x:dataValidation type="list" sqref="I38">
      <x:formula1>$O$38:$Y$38</x:formula1>
    </x:dataValidation>
    <x:dataValidation type="list" sqref="I39">
      <x:formula1>$O$39:$Y$39</x:formula1>
    </x:dataValidation>
    <x:dataValidation type="list" sqref="I40">
      <x:formula1>$O$40:$Y$40</x:formula1>
    </x:dataValidation>
    <x:dataValidation type="list" sqref="I41">
      <x:formula1>$O$41:$Y$41</x:formula1>
    </x:dataValidation>
    <x:dataValidation type="list" sqref="I42">
      <x:formula1>$O$42:$Y$42</x:formula1>
    </x:dataValidation>
    <x:dataValidation type="list" sqref="I43">
      <x:formula1>$O$43:$Y$43</x:formula1>
    </x:dataValidation>
    <x:dataValidation type="list" sqref="I44">
      <x:formula1>$O$44:$Y$44</x:formula1>
    </x:dataValidation>
    <x:dataValidation type="list" sqref="I45">
      <x:formula1>$O$45:$Y$45</x:formula1>
    </x:dataValidation>
    <x:dataValidation type="list" sqref="I46">
      <x:formula1>$O$46:$Y$46</x:formula1>
    </x:dataValidation>
    <x:dataValidation type="list" sqref="I47">
      <x:formula1>$O$47:$Y$47</x:formula1>
    </x:dataValidation>
    <x:dataValidation type="list" sqref="I48">
      <x:formula1>$O$48:$Y$48</x:formula1>
    </x:dataValidation>
    <x:dataValidation type="list" sqref="I49">
      <x:formula1>$O$49:$Y$49</x:formula1>
    </x:dataValidation>
    <x:dataValidation type="list" sqref="I50">
      <x:formula1>$O$50:$Y$50</x:formula1>
    </x:dataValidation>
    <x:dataValidation type="list" sqref="I51">
      <x:formula1>$O$51:$Y$51</x:formula1>
    </x:dataValidation>
    <x:dataValidation type="list" sqref="I52">
      <x:formula1>$O$52:$Y$52</x:formula1>
    </x:dataValidation>
    <x:dataValidation type="list" sqref="I53">
      <x:formula1>$O$53:$Y$53</x:formula1>
    </x:dataValidation>
    <x:dataValidation type="list" sqref="I54">
      <x:formula1>$O$54:$Y$54</x:formula1>
    </x:dataValidation>
    <x:dataValidation type="list" sqref="I55">
      <x:formula1>$O$55:$Y$55</x:formula1>
    </x:dataValidation>
    <x:dataValidation type="list" sqref="I56">
      <x:formula1>$O$56:$Y$56</x:formula1>
    </x:dataValidation>
    <x:dataValidation type="list" sqref="I57">
      <x:formula1>$O$57:$Y$57</x:formula1>
    </x:dataValidation>
    <x:dataValidation type="list" sqref="I58">
      <x:formula1>$O$58:$Y$58</x:formula1>
    </x:dataValidation>
    <x:dataValidation type="list" sqref="I59">
      <x:formula1>$O$59:$Y$59</x:formula1>
    </x:dataValidation>
    <x:dataValidation type="list" sqref="I60">
      <x:formula1>$O$60:$Y$60</x:formula1>
    </x:dataValidation>
    <x:dataValidation type="list" sqref="I61">
      <x:formula1>$O$61:$Y$61</x:formula1>
    </x:dataValidation>
    <x:dataValidation type="whole" showErrorMessage="1" errorTitle="Use a 1–5 rating" error="Enter a whole number from 1 to 5." sqref="C6:D61">
      <x:formula1>1</x:formula1>
      <x:formula2>5</x:formula2>
    </x:dataValidation>
    <x:dataValidation type="list" sqref="K6">
      <x:formula1>$AA$6:$AD$6</x:formula1>
    </x:dataValidation>
    <x:dataValidation type="list" sqref="L6">
      <x:formula1>$AF$6:$AG$6</x:formula1>
    </x:dataValidation>
    <x:dataValidation type="list" sqref="M6">
      <x:formula1>$AI$6:$AJ$6</x:formula1>
    </x:dataValidation>
    <x:dataValidation type="list" sqref="K7">
      <x:formula1>$AA$7:$AD$7</x:formula1>
    </x:dataValidation>
    <x:dataValidation type="list" sqref="L7">
      <x:formula1>$AF$7:$AG$7</x:formula1>
    </x:dataValidation>
    <x:dataValidation type="list" sqref="M7">
      <x:formula1>$AI$7:$AJ$7</x:formula1>
    </x:dataValidation>
    <x:dataValidation type="list" sqref="K8">
      <x:formula1>$AA$8:$AD$8</x:formula1>
    </x:dataValidation>
    <x:dataValidation type="list" sqref="L8">
      <x:formula1>$AF$8:$AG$8</x:formula1>
    </x:dataValidation>
    <x:dataValidation type="list" sqref="M8">
      <x:formula1>$AI$8:$AJ$8</x:formula1>
    </x:dataValidation>
    <x:dataValidation type="list" sqref="K9">
      <x:formula1>$AA$9:$AD$9</x:formula1>
    </x:dataValidation>
    <x:dataValidation type="list" sqref="L9">
      <x:formula1>$AF$9:$AG$9</x:formula1>
    </x:dataValidation>
    <x:dataValidation type="list" sqref="M9">
      <x:formula1>$AI$9:$AJ$9</x:formula1>
    </x:dataValidation>
    <x:dataValidation type="list" sqref="K10">
      <x:formula1>$AA$10:$AD$10</x:formula1>
    </x:dataValidation>
    <x:dataValidation type="list" sqref="L10">
      <x:formula1>$AF$10:$AG$10</x:formula1>
    </x:dataValidation>
    <x:dataValidation type="list" sqref="M10">
      <x:formula1>$AI$10:$AJ$10</x:formula1>
    </x:dataValidation>
    <x:dataValidation type="list" sqref="K11">
      <x:formula1>$AA$11:$AD$11</x:formula1>
    </x:dataValidation>
    <x:dataValidation type="list" sqref="L11">
      <x:formula1>$AF$11:$AG$11</x:formula1>
    </x:dataValidation>
    <x:dataValidation type="list" sqref="M11">
      <x:formula1>$AI$11:$AJ$11</x:formula1>
    </x:dataValidation>
    <x:dataValidation type="list" sqref="K12">
      <x:formula1>$AA$12:$AD$12</x:formula1>
    </x:dataValidation>
    <x:dataValidation type="list" sqref="L12">
      <x:formula1>$AF$12:$AG$12</x:formula1>
    </x:dataValidation>
    <x:dataValidation type="list" sqref="M12">
      <x:formula1>$AI$12:$AJ$12</x:formula1>
    </x:dataValidation>
    <x:dataValidation type="list" sqref="K13">
      <x:formula1>$AA$13:$AD$13</x:formula1>
    </x:dataValidation>
    <x:dataValidation type="list" sqref="L13">
      <x:formula1>$AF$13:$AG$13</x:formula1>
    </x:dataValidation>
    <x:dataValidation type="list" sqref="M13">
      <x:formula1>$AI$13:$AJ$13</x:formula1>
    </x:dataValidation>
    <x:dataValidation type="list" sqref="K14">
      <x:formula1>$AA$14:$AD$14</x:formula1>
    </x:dataValidation>
    <x:dataValidation type="list" sqref="L14">
      <x:formula1>$AF$14:$AG$14</x:formula1>
    </x:dataValidation>
    <x:dataValidation type="list" sqref="M14">
      <x:formula1>$AI$14:$AJ$14</x:formula1>
    </x:dataValidation>
    <x:dataValidation type="list" sqref="K15">
      <x:formula1>$AA$15:$AD$15</x:formula1>
    </x:dataValidation>
    <x:dataValidation type="list" sqref="L15">
      <x:formula1>$AF$15:$AG$15</x:formula1>
    </x:dataValidation>
    <x:dataValidation type="list" sqref="M15">
      <x:formula1>$AI$15:$AJ$15</x:formula1>
    </x:dataValidation>
    <x:dataValidation type="list" sqref="K16">
      <x:formula1>$AA$16:$AD$16</x:formula1>
    </x:dataValidation>
    <x:dataValidation type="list" sqref="L16">
      <x:formula1>$AF$16:$AG$16</x:formula1>
    </x:dataValidation>
    <x:dataValidation type="list" sqref="M16">
      <x:formula1>$AI$16:$AJ$16</x:formula1>
    </x:dataValidation>
    <x:dataValidation type="list" sqref="K17">
      <x:formula1>$AA$17:$AD$17</x:formula1>
    </x:dataValidation>
    <x:dataValidation type="list" sqref="L17">
      <x:formula1>$AF$17:$AG$17</x:formula1>
    </x:dataValidation>
    <x:dataValidation type="list" sqref="M17">
      <x:formula1>$AI$17:$AJ$17</x:formula1>
    </x:dataValidation>
    <x:dataValidation type="list" sqref="K18">
      <x:formula1>$AA$18:$AD$18</x:formula1>
    </x:dataValidation>
    <x:dataValidation type="list" sqref="L18">
      <x:formula1>$AF$18:$AG$18</x:formula1>
    </x:dataValidation>
    <x:dataValidation type="list" sqref="M18">
      <x:formula1>$AI$18:$AJ$18</x:formula1>
    </x:dataValidation>
    <x:dataValidation type="list" sqref="K19">
      <x:formula1>$AA$19:$AD$19</x:formula1>
    </x:dataValidation>
    <x:dataValidation type="list" sqref="L19">
      <x:formula1>$AF$19:$AG$19</x:formula1>
    </x:dataValidation>
    <x:dataValidation type="list" sqref="M19">
      <x:formula1>$AI$19:$AJ$19</x:formula1>
    </x:dataValidation>
    <x:dataValidation type="list" sqref="K20">
      <x:formula1>$AA$20:$AD$20</x:formula1>
    </x:dataValidation>
    <x:dataValidation type="list" sqref="L20">
      <x:formula1>$AF$20:$AG$20</x:formula1>
    </x:dataValidation>
    <x:dataValidation type="list" sqref="M20">
      <x:formula1>$AI$20:$AJ$20</x:formula1>
    </x:dataValidation>
    <x:dataValidation type="list" sqref="K21">
      <x:formula1>$AA$21:$AD$21</x:formula1>
    </x:dataValidation>
    <x:dataValidation type="list" sqref="L21">
      <x:formula1>$AF$21:$AG$21</x:formula1>
    </x:dataValidation>
    <x:dataValidation type="list" sqref="M21">
      <x:formula1>$AI$21:$AJ$21</x:formula1>
    </x:dataValidation>
    <x:dataValidation type="list" sqref="K22">
      <x:formula1>$AA$22:$AD$22</x:formula1>
    </x:dataValidation>
    <x:dataValidation type="list" sqref="L22">
      <x:formula1>$AF$22:$AG$22</x:formula1>
    </x:dataValidation>
    <x:dataValidation type="list" sqref="M22">
      <x:formula1>$AI$22:$AJ$22</x:formula1>
    </x:dataValidation>
    <x:dataValidation type="list" sqref="K23">
      <x:formula1>$AA$23:$AD$23</x:formula1>
    </x:dataValidation>
    <x:dataValidation type="list" sqref="L23">
      <x:formula1>$AF$23:$AG$23</x:formula1>
    </x:dataValidation>
    <x:dataValidation type="list" sqref="M23">
      <x:formula1>$AI$23:$AJ$23</x:formula1>
    </x:dataValidation>
    <x:dataValidation type="list" sqref="K24">
      <x:formula1>$AA$24:$AD$24</x:formula1>
    </x:dataValidation>
    <x:dataValidation type="list" sqref="L24">
      <x:formula1>$AF$24:$AG$24</x:formula1>
    </x:dataValidation>
    <x:dataValidation type="list" sqref="M24">
      <x:formula1>$AI$24:$AJ$24</x:formula1>
    </x:dataValidation>
    <x:dataValidation type="list" sqref="K25">
      <x:formula1>$AA$25:$AD$25</x:formula1>
    </x:dataValidation>
    <x:dataValidation type="list" sqref="L25">
      <x:formula1>$AF$25:$AG$25</x:formula1>
    </x:dataValidation>
    <x:dataValidation type="list" sqref="M25">
      <x:formula1>$AI$25:$AJ$25</x:formula1>
    </x:dataValidation>
    <x:dataValidation type="list" sqref="K26">
      <x:formula1>$AA$26:$AD$26</x:formula1>
    </x:dataValidation>
    <x:dataValidation type="list" sqref="L26">
      <x:formula1>$AF$26:$AG$26</x:formula1>
    </x:dataValidation>
    <x:dataValidation type="list" sqref="M26">
      <x:formula1>$AI$26:$AJ$26</x:formula1>
    </x:dataValidation>
    <x:dataValidation type="list" sqref="K27">
      <x:formula1>$AA$27:$AD$27</x:formula1>
    </x:dataValidation>
    <x:dataValidation type="list" sqref="L27">
      <x:formula1>$AF$27:$AG$27</x:formula1>
    </x:dataValidation>
    <x:dataValidation type="list" sqref="M27">
      <x:formula1>$AI$27:$AJ$27</x:formula1>
    </x:dataValidation>
    <x:dataValidation type="list" sqref="K28">
      <x:formula1>$AA$28:$AD$28</x:formula1>
    </x:dataValidation>
    <x:dataValidation type="list" sqref="L28">
      <x:formula1>$AF$28:$AG$28</x:formula1>
    </x:dataValidation>
    <x:dataValidation type="list" sqref="M28">
      <x:formula1>$AI$28:$AJ$28</x:formula1>
    </x:dataValidation>
    <x:dataValidation type="list" sqref="K29">
      <x:formula1>$AA$29:$AD$29</x:formula1>
    </x:dataValidation>
    <x:dataValidation type="list" sqref="L29">
      <x:formula1>$AF$29:$AG$29</x:formula1>
    </x:dataValidation>
    <x:dataValidation type="list" sqref="M29">
      <x:formula1>$AI$29:$AJ$29</x:formula1>
    </x:dataValidation>
    <x:dataValidation type="list" sqref="K30">
      <x:formula1>$AA$30:$AD$30</x:formula1>
    </x:dataValidation>
    <x:dataValidation type="list" sqref="L30">
      <x:formula1>$AF$30:$AG$30</x:formula1>
    </x:dataValidation>
    <x:dataValidation type="list" sqref="M30">
      <x:formula1>$AI$30:$AJ$30</x:formula1>
    </x:dataValidation>
    <x:dataValidation type="list" sqref="K31">
      <x:formula1>$AA$31:$AD$31</x:formula1>
    </x:dataValidation>
    <x:dataValidation type="list" sqref="L31">
      <x:formula1>$AF$31:$AG$31</x:formula1>
    </x:dataValidation>
    <x:dataValidation type="list" sqref="M31">
      <x:formula1>$AI$31:$AJ$31</x:formula1>
    </x:dataValidation>
    <x:dataValidation type="list" sqref="K32">
      <x:formula1>$AA$32:$AD$32</x:formula1>
    </x:dataValidation>
    <x:dataValidation type="list" sqref="L32">
      <x:formula1>$AF$32:$AG$32</x:formula1>
    </x:dataValidation>
    <x:dataValidation type="list" sqref="M32">
      <x:formula1>$AI$32:$AJ$32</x:formula1>
    </x:dataValidation>
    <x:dataValidation type="list" sqref="K33">
      <x:formula1>$AA$33:$AD$33</x:formula1>
    </x:dataValidation>
    <x:dataValidation type="list" sqref="L33">
      <x:formula1>$AF$33:$AG$33</x:formula1>
    </x:dataValidation>
    <x:dataValidation type="list" sqref="M33">
      <x:formula1>$AI$33:$AJ$33</x:formula1>
    </x:dataValidation>
    <x:dataValidation type="list" sqref="K34">
      <x:formula1>$AA$34:$AD$34</x:formula1>
    </x:dataValidation>
    <x:dataValidation type="list" sqref="L34">
      <x:formula1>$AF$34:$AG$34</x:formula1>
    </x:dataValidation>
    <x:dataValidation type="list" sqref="M34">
      <x:formula1>$AI$34:$AJ$34</x:formula1>
    </x:dataValidation>
    <x:dataValidation type="list" sqref="K35">
      <x:formula1>$AA$35:$AD$35</x:formula1>
    </x:dataValidation>
    <x:dataValidation type="list" sqref="L35">
      <x:formula1>$AF$35:$AG$35</x:formula1>
    </x:dataValidation>
    <x:dataValidation type="list" sqref="M35">
      <x:formula1>$AI$35:$AJ$35</x:formula1>
    </x:dataValidation>
    <x:dataValidation type="list" sqref="K36">
      <x:formula1>$AA$36:$AD$36</x:formula1>
    </x:dataValidation>
    <x:dataValidation type="list" sqref="L36">
      <x:formula1>$AF$36:$AG$36</x:formula1>
    </x:dataValidation>
    <x:dataValidation type="list" sqref="M36">
      <x:formula1>$AI$36:$AJ$36</x:formula1>
    </x:dataValidation>
    <x:dataValidation type="list" sqref="K37">
      <x:formula1>$AA$37:$AD$37</x:formula1>
    </x:dataValidation>
    <x:dataValidation type="list" sqref="L37">
      <x:formula1>$AF$37:$AG$37</x:formula1>
    </x:dataValidation>
    <x:dataValidation type="list" sqref="M37">
      <x:formula1>$AI$37:$AJ$37</x:formula1>
    </x:dataValidation>
    <x:dataValidation type="list" sqref="K38">
      <x:formula1>$AA$38:$AD$38</x:formula1>
    </x:dataValidation>
    <x:dataValidation type="list" sqref="L38">
      <x:formula1>$AF$38:$AG$38</x:formula1>
    </x:dataValidation>
    <x:dataValidation type="list" sqref="M38">
      <x:formula1>$AI$38:$AJ$38</x:formula1>
    </x:dataValidation>
    <x:dataValidation type="list" sqref="K39">
      <x:formula1>$AA$39:$AD$39</x:formula1>
    </x:dataValidation>
    <x:dataValidation type="list" sqref="L39">
      <x:formula1>$AF$39:$AG$39</x:formula1>
    </x:dataValidation>
    <x:dataValidation type="list" sqref="M39">
      <x:formula1>$AI$39:$AJ$39</x:formula1>
    </x:dataValidation>
    <x:dataValidation type="list" sqref="K40">
      <x:formula1>$AA$40:$AD$40</x:formula1>
    </x:dataValidation>
    <x:dataValidation type="list" sqref="L40">
      <x:formula1>$AF$40:$AG$40</x:formula1>
    </x:dataValidation>
    <x:dataValidation type="list" sqref="M40">
      <x:formula1>$AI$40:$AJ$40</x:formula1>
    </x:dataValidation>
    <x:dataValidation type="list" sqref="K41">
      <x:formula1>$AA$41:$AD$41</x:formula1>
    </x:dataValidation>
    <x:dataValidation type="list" sqref="L41">
      <x:formula1>$AF$41:$AG$41</x:formula1>
    </x:dataValidation>
    <x:dataValidation type="list" sqref="M41">
      <x:formula1>$AI$41:$AJ$41</x:formula1>
    </x:dataValidation>
    <x:dataValidation type="list" sqref="K42">
      <x:formula1>$AA$42:$AD$42</x:formula1>
    </x:dataValidation>
    <x:dataValidation type="list" sqref="L42">
      <x:formula1>$AF$42:$AG$42</x:formula1>
    </x:dataValidation>
    <x:dataValidation type="list" sqref="M42">
      <x:formula1>$AI$42:$AJ$42</x:formula1>
    </x:dataValidation>
    <x:dataValidation type="list" sqref="K43">
      <x:formula1>$AA$43:$AD$43</x:formula1>
    </x:dataValidation>
    <x:dataValidation type="list" sqref="L43">
      <x:formula1>$AF$43:$AG$43</x:formula1>
    </x:dataValidation>
    <x:dataValidation type="list" sqref="M43">
      <x:formula1>$AI$43:$AJ$43</x:formula1>
    </x:dataValidation>
    <x:dataValidation type="list" sqref="K44">
      <x:formula1>$AA$44:$AD$44</x:formula1>
    </x:dataValidation>
    <x:dataValidation type="list" sqref="L44">
      <x:formula1>$AF$44:$AG$44</x:formula1>
    </x:dataValidation>
    <x:dataValidation type="list" sqref="M44">
      <x:formula1>$AI$44:$AJ$44</x:formula1>
    </x:dataValidation>
    <x:dataValidation type="list" sqref="K45">
      <x:formula1>$AA$45:$AD$45</x:formula1>
    </x:dataValidation>
    <x:dataValidation type="list" sqref="L45">
      <x:formula1>$AF$45:$AG$45</x:formula1>
    </x:dataValidation>
    <x:dataValidation type="list" sqref="M45">
      <x:formula1>$AI$45:$AJ$45</x:formula1>
    </x:dataValidation>
    <x:dataValidation type="list" sqref="K46">
      <x:formula1>$AA$46:$AD$46</x:formula1>
    </x:dataValidation>
    <x:dataValidation type="list" sqref="L46">
      <x:formula1>$AF$46:$AG$46</x:formula1>
    </x:dataValidation>
    <x:dataValidation type="list" sqref="M46">
      <x:formula1>$AI$46:$AJ$46</x:formula1>
    </x:dataValidation>
    <x:dataValidation type="list" sqref="K47">
      <x:formula1>$AA$47:$AD$47</x:formula1>
    </x:dataValidation>
    <x:dataValidation type="list" sqref="L47">
      <x:formula1>$AF$47:$AG$47</x:formula1>
    </x:dataValidation>
    <x:dataValidation type="list" sqref="M47">
      <x:formula1>$AI$47:$AJ$47</x:formula1>
    </x:dataValidation>
    <x:dataValidation type="list" sqref="K48">
      <x:formula1>$AA$48:$AD$48</x:formula1>
    </x:dataValidation>
    <x:dataValidation type="list" sqref="L48">
      <x:formula1>$AF$48:$AG$48</x:formula1>
    </x:dataValidation>
    <x:dataValidation type="list" sqref="M48">
      <x:formula1>$AI$48:$AJ$48</x:formula1>
    </x:dataValidation>
    <x:dataValidation type="list" sqref="K49">
      <x:formula1>$AA$49:$AD$49</x:formula1>
    </x:dataValidation>
    <x:dataValidation type="list" sqref="L49">
      <x:formula1>$AF$49:$AG$49</x:formula1>
    </x:dataValidation>
    <x:dataValidation type="list" sqref="M49">
      <x:formula1>$AI$49:$AJ$49</x:formula1>
    </x:dataValidation>
    <x:dataValidation type="list" sqref="K50">
      <x:formula1>$AA$50:$AD$50</x:formula1>
    </x:dataValidation>
    <x:dataValidation type="list" sqref="L50">
      <x:formula1>$AF$50:$AG$50</x:formula1>
    </x:dataValidation>
    <x:dataValidation type="list" sqref="M50">
      <x:formula1>$AI$50:$AJ$50</x:formula1>
    </x:dataValidation>
    <x:dataValidation type="list" sqref="K51">
      <x:formula1>$AA$51:$AD$51</x:formula1>
    </x:dataValidation>
    <x:dataValidation type="list" sqref="L51">
      <x:formula1>$AF$51:$AG$51</x:formula1>
    </x:dataValidation>
    <x:dataValidation type="list" sqref="M51">
      <x:formula1>$AI$51:$AJ$51</x:formula1>
    </x:dataValidation>
    <x:dataValidation type="list" sqref="K52">
      <x:formula1>$AA$52:$AD$52</x:formula1>
    </x:dataValidation>
    <x:dataValidation type="list" sqref="L52">
      <x:formula1>$AF$52:$AG$52</x:formula1>
    </x:dataValidation>
    <x:dataValidation type="list" sqref="M52">
      <x:formula1>$AI$52:$AJ$52</x:formula1>
    </x:dataValidation>
    <x:dataValidation type="list" sqref="K53">
      <x:formula1>$AA$53:$AD$53</x:formula1>
    </x:dataValidation>
    <x:dataValidation type="list" sqref="L53">
      <x:formula1>$AF$53:$AG$53</x:formula1>
    </x:dataValidation>
    <x:dataValidation type="list" sqref="M53">
      <x:formula1>$AI$53:$AJ$53</x:formula1>
    </x:dataValidation>
    <x:dataValidation type="list" sqref="K54">
      <x:formula1>$AA$54:$AD$54</x:formula1>
    </x:dataValidation>
    <x:dataValidation type="list" sqref="L54">
      <x:formula1>$AF$54:$AG$54</x:formula1>
    </x:dataValidation>
    <x:dataValidation type="list" sqref="M54">
      <x:formula1>$AI$54:$AJ$54</x:formula1>
    </x:dataValidation>
    <x:dataValidation type="list" sqref="K55">
      <x:formula1>$AA$55:$AD$55</x:formula1>
    </x:dataValidation>
    <x:dataValidation type="list" sqref="L55">
      <x:formula1>$AF$55:$AG$55</x:formula1>
    </x:dataValidation>
    <x:dataValidation type="list" sqref="M55">
      <x:formula1>$AI$55:$AJ$55</x:formula1>
    </x:dataValidation>
    <x:dataValidation type="list" sqref="K56">
      <x:formula1>$AA$56:$AD$56</x:formula1>
    </x:dataValidation>
    <x:dataValidation type="list" sqref="L56">
      <x:formula1>$AF$56:$AG$56</x:formula1>
    </x:dataValidation>
    <x:dataValidation type="list" sqref="M56">
      <x:formula1>$AI$56:$AJ$56</x:formula1>
    </x:dataValidation>
    <x:dataValidation type="list" sqref="K57">
      <x:formula1>$AA$57:$AD$57</x:formula1>
    </x:dataValidation>
    <x:dataValidation type="list" sqref="L57">
      <x:formula1>$AF$57:$AG$57</x:formula1>
    </x:dataValidation>
    <x:dataValidation type="list" sqref="M57">
      <x:formula1>$AI$57:$AJ$57</x:formula1>
    </x:dataValidation>
    <x:dataValidation type="list" sqref="K58">
      <x:formula1>$AA$58:$AD$58</x:formula1>
    </x:dataValidation>
    <x:dataValidation type="list" sqref="L58">
      <x:formula1>$AF$58:$AG$58</x:formula1>
    </x:dataValidation>
    <x:dataValidation type="list" sqref="M58">
      <x:formula1>$AI$58:$AJ$58</x:formula1>
    </x:dataValidation>
    <x:dataValidation type="list" sqref="K59">
      <x:formula1>$AA$59:$AD$59</x:formula1>
    </x:dataValidation>
    <x:dataValidation type="list" sqref="L59">
      <x:formula1>$AF$59:$AG$59</x:formula1>
    </x:dataValidation>
    <x:dataValidation type="list" sqref="M59">
      <x:formula1>$AI$59:$AJ$59</x:formula1>
    </x:dataValidation>
    <x:dataValidation type="list" sqref="K60">
      <x:formula1>$AA$60:$AD$60</x:formula1>
    </x:dataValidation>
    <x:dataValidation type="list" sqref="L60">
      <x:formula1>$AF$60:$AG$60</x:formula1>
    </x:dataValidation>
    <x:dataValidation type="list" sqref="M60">
      <x:formula1>$AI$60:$AJ$60</x:formula1>
    </x:dataValidation>
    <x:dataValidation type="list" sqref="K61">
      <x:formula1>$AA$61:$AD$61</x:formula1>
    </x:dataValidation>
    <x:dataValidation type="list" sqref="L61">
      <x:formula1>$AF$61:$AG$61</x:formula1>
    </x:dataValidation>
    <x:dataValidation type="list" sqref="M61">
      <x:formula1>$AI$61:$AJ$61</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4.25"/>
  <x:cols>
    <x:col min="1" max="1" width="10" customWidth="1"/>
    <x:col min="2" max="4" width="16" customWidth="1"/>
    <x:col min="5" max="5" width="14" customWidth="1"/>
    <x:col min="6" max="7" width="18" customWidth="1"/>
    <x:col min="8" max="10" width="16" customWidth="1"/>
    <x:col min="11" max="11" width="21" customWidth="1"/>
    <x:col min="12" max="12" width="15" customWidth="1"/>
    <x:col min="13" max="13" width="22" customWidth="1"/>
    <x:col min="14" max="14" width="38" customWidth="1"/>
    <x:col min="15" max="20" width="0.125" hidden="1" customWidth="1"/>
  </x:cols>
  <x:sheetData>
    <x:row r="1" ht="24" customHeight="1">
      <x:c r="A1" s="127" t="s">
        <x:v>1167</x:v>
      </x:c>
      <x:c r="B1" s="127" t="s">
        <x:v>1167</x:v>
      </x:c>
      <x:c r="C1" s="127" t="s">
        <x:v>1167</x:v>
      </x:c>
      <x:c r="D1" s="127" t="s">
        <x:v>1167</x:v>
      </x:c>
      <x:c r="E1" s="127" t="s">
        <x:v>1167</x:v>
      </x:c>
      <x:c r="F1" s="127" t="s">
        <x:v>1167</x:v>
      </x:c>
      <x:c r="G1" s="127" t="s">
        <x:v>1167</x:v>
      </x:c>
      <x:c r="H1" s="127" t="s">
        <x:v>1167</x:v>
      </x:c>
      <x:c r="I1" s="127" t="s">
        <x:v>1167</x:v>
      </x:c>
      <x:c r="J1" s="127" t="s">
        <x:v>1167</x:v>
      </x:c>
      <x:c r="K1" s="127" t="s">
        <x:v>1167</x:v>
      </x:c>
      <x:c r="L1" s="127" t="s">
        <x:v>1167</x:v>
      </x:c>
      <x:c r="M1" s="127" t="s">
        <x:v>1167</x:v>
      </x:c>
      <x:c r="N1" s="128" t="s">
        <x:v>1167</x:v>
      </x:c>
      <x:c r="O1" s="40" t="s">
        <x:v>1168</x:v>
      </x:c>
      <x:c r="P1" s="40" t="n">
        <x:f>SUMPRODUCT(--($A$9:$A$64&lt;&gt;""))</x:f>
        <x:v>0</x:v>
      </x:c>
      <x:c r="Q1" s="40" t="s">
        <x:v>1169</x:v>
      </x:c>
      <x:c r="R1" s="40" t="n">
        <x:f>COUNTIF($T$9:$T$64,"Owner required")</x:f>
        <x:v>0</x:v>
      </x:c>
      <x:c r="S1" s="45"/>
      <x:c r="T1" s="45" t="s">
        <x:v>1170</x:v>
      </x:c>
    </x:row>
    <x:row r="2" ht="33.95000076293945" customHeight="1">
      <x:c r="A2" s="129" t="s">
        <x:v>1171</x:v>
      </x:c>
      <x:c r="B2" s="130"/>
      <x:c r="C2" s="130"/>
      <x:c r="D2" s="130"/>
      <x:c r="E2" s="130"/>
      <x:c r="F2" s="130"/>
      <x:c r="G2" s="130"/>
      <x:c r="H2" s="130"/>
      <x:c r="I2" s="130"/>
      <x:c r="J2" s="130"/>
      <x:c r="K2" s="130"/>
      <x:c r="L2" s="130"/>
      <x:c r="M2" s="130"/>
      <x:c r="N2" s="128"/>
      <x:c r="O2" s="40" t="s">
        <x:v>1172</x:v>
      </x:c>
      <x:c r="P2" s="40" t="n">
        <x:f>COUNTIFS($A$9:$A$64,"&lt;&gt;",$L$9:$L$64,"Not applicable",$M$9:$M$64,"Not applicable")</x:f>
        <x:v>0</x:v>
      </x:c>
      <x:c r="Q2" s="40" t="s">
        <x:v>1173</x:v>
      </x:c>
      <x:c r="R2" s="43" t="n">
        <x:f>SUMPRODUCT(--($A$9:$A$64&lt;&gt;""),--((($L$9:$L$64="Not started")+($L$9:$L$64="In progress"))&gt;0),--((($K$9:$K$64="")+($K$9:$K$64="Type a due date (dd-mmm-yyyy)"))&gt;0))</x:f>
        <x:v>0</x:v>
      </x:c>
      <x:c r="S2" s="45"/>
    </x:row>
    <x:row r="3" ht="27" customHeight="1">
      <x:c r="A3" s="145" t="s">
        <x:v>1174</x:v>
      </x:c>
      <x:c r="B3" s="146" t="s">
        <x:v>1175</x:v>
      </x:c>
      <x:c r="C3" s="146" t="s">
        <x:v>1175</x:v>
      </x:c>
      <x:c r="D3" s="146" t="s">
        <x:v>1175</x:v>
      </x:c>
      <x:c r="E3" s="146" t="s">
        <x:v>1175</x:v>
      </x:c>
      <x:c r="F3" s="146" t="s">
        <x:v>1175</x:v>
      </x:c>
      <x:c r="G3" s="146" t="s">
        <x:v>1175</x:v>
      </x:c>
      <x:c r="H3" s="146" t="s">
        <x:v>1175</x:v>
      </x:c>
      <x:c r="I3" s="146" t="s">
        <x:v>1175</x:v>
      </x:c>
      <x:c r="J3" s="35" t="s">
        <x:v>1176</x:v>
      </x:c>
      <x:c r="K3" s="240"/>
      <x:c r="L3" s="131"/>
      <x:c r="M3" s="132"/>
      <x:c r="N3" s="128"/>
      <x:c r="O3" s="40" t="s">
        <x:v>1177</x:v>
      </x:c>
      <x:c r="P3" s="40" t="n">
        <x:f>P1-P2</x:f>
        <x:v>0</x:v>
      </x:c>
      <x:c r="Q3" s="40" t="s">
        <x:v>1178</x:v>
      </x:c>
      <x:c r="R3" s="40" t="n">
        <x:f>COUNTIFS($A$9:$A$64,"&lt;&gt;",$K$9:$K$64,"Action window closed — after-the-fact review required",$L$9:$L$64,"Not started")+COUNTIFS($A$9:$A$64,"&lt;&gt;",$K$9:$K$64,"Action window closed — after-the-fact review required",$L$9:$L$64,"In progress")</x:f>
        <x:v>0</x:v>
      </x:c>
      <x:c r="S3" s="45"/>
    </x:row>
    <x:row r="4" ht="30" customHeight="1">
      <x:c r="A4" s="152" t="s">
        <x:v>1179</x:v>
      </x:c>
      <x:c r="B4" s="152"/>
      <x:c r="C4" s="152"/>
      <x:c r="D4" s="152"/>
      <x:c r="E4" s="152" t="s">
        <x:v>1180</x:v>
      </x:c>
      <x:c r="F4" s="152"/>
      <x:c r="G4" s="152"/>
      <x:c r="H4" s="153" t="s">
        <x:v>1181</x:v>
      </x:c>
      <x:c r="I4" s="152"/>
      <x:c r="J4" s="152"/>
      <x:c r="K4" s="152"/>
      <x:c r="L4" s="133" t="s">
        <x:v>1182</x:v>
      </x:c>
      <x:c r="M4" s="134"/>
      <x:c r="N4" s="135"/>
      <x:c r="O4" s="40" t="s">
        <x:v>1183</x:v>
      </x:c>
      <x:c r="P4" s="40" t="n">
        <x:f>COUNTIFS($A$9:$A$64,"&lt;&gt;",$L$9:$L$64,"Completed",$M$9:$M$64,"Verified")</x:f>
        <x:v>0</x:v>
      </x:c>
      <x:c r="Q4" s="40" t="s">
        <x:v>1184</x:v>
      </x:c>
      <x:c r="R4" s="40" t="n">
        <x:f>SUMPRODUCT(--($A$9:$A$64&lt;&gt;""),--($L$9:$L$64=""))</x:f>
        <x:v>0</x:v>
      </x:c>
      <x:c r="S4" s="45"/>
    </x:row>
    <x:row r="5" ht="21" customHeight="1">
      <x:c r="A5" s="154" t="str">
        <x:f>IF(COUNT('4. Risk Screening'!$AY$5:$AY$60)=0,"INCOMPLETE",IF(OR(COUNTIFS('5. Risk Assessment'!$E$6:$E$61,"&gt;0",'5. Risk Assessment'!$G$6:$G$61,"&lt;&gt;",'5. Risk Assessment'!$H$6:$H$61,"&lt;&gt;")&lt;COUNT('4. Risk Screening'!$AY$5:$AY$60),COUNTIF('5. Risk Assessment'!$H$6:$H$61,"NOT YET MADE")&gt;0),"INCOMPLETE",IF(COUNTIF('5. Risk Assessment'!$H$6:$H$61,"EXIT")&gt;0,"EXIT",IF(COUNTIF('5. Risk Assessment'!$H$6:$H$61,"PAUSE")&gt;0,"PAUSE",IF(COUNTIF('5. Risk Assessment'!$H$6:$H$61,"ESCALATE")&gt;0,"ESCALATE",IF(COUNTIF('5. Risk Assessment'!$H$6:$H$61,"PROCEED WITH CONDITIONS")&gt;0,"PROCEED WITH CONDITIONS","PROCEED"))))))</x:f>
        <x:v>INCOMPLETE</x:v>
      </x:c>
      <x:c r="B5" s="154"/>
      <x:c r="C5" s="154"/>
      <x:c r="D5" s="154"/>
      <x:c r="E5" s="155" t="n">
        <x:f>IFERROR(COUNTIFS('5. Risk Assessment'!$E$6:$E$61,"&gt;0",'5. Risk Assessment'!$G$6:$G$61,"&lt;&gt;",'5. Risk Assessment'!$H$6:$H$61,"&lt;&gt;")/COUNT('4. Risk Screening'!$AY$5:$AY$60),0)</x:f>
        <x:v>0</x:v>
      </x:c>
      <x:c r="F5" s="155"/>
      <x:c r="G5" s="155"/>
      <x:c r="H5" s="148" t="str">
        <x:f>IF($P$1=0,"No selected actions",IF($P$3=0,"No applicable actions",$P$4&amp;" of "&amp;$P$3&amp;" — "&amp;TEXT($P$7,"0%")))</x:f>
        <x:v>No selected actions</x:v>
      </x:c>
      <x:c r="I5" s="149"/>
      <x:c r="J5" s="149"/>
      <x:c r="K5" s="149"/>
      <x:c r="L5" s="138" t="str">
        <x:f>P5&amp;" missed • "&amp;IF(ISNUMBER($K$3),P6&amp;" overdue","reporting date required")</x:f>
        <x:v>0 missed • reporting date required</x:v>
      </x:c>
      <x:c r="M5" s="138"/>
      <x:c r="N5" s="139"/>
      <x:c r="O5" s="40" t="s">
        <x:v>1185</x:v>
      </x:c>
      <x:c r="P5" s="40" t="n">
        <x:f>COUNTIFS($A$9:$A$64,"&lt;&gt;",$I$9:$I$64,"No")</x:f>
        <x:v>0</x:v>
      </x:c>
      <x:c r="Q5" s="40" t="s">
        <x:v>1186</x:v>
      </x:c>
      <x:c r="R5" s="40" t="n">
        <x:f>COUNTIFS($A$9:$A$64,"&lt;&gt;",$L$9:$L$64,"Completed",$M$9:$M$64,"&lt;&gt;Verified")</x:f>
        <x:v>0</x:v>
      </x:c>
      <x:c r="S5" s="45"/>
    </x:row>
    <x:row r="6" ht="21" customHeight="1">
      <x:c r="A6" s="154"/>
      <x:c r="B6" s="154"/>
      <x:c r="C6" s="154"/>
      <x:c r="D6" s="154"/>
      <x:c r="E6" s="155"/>
      <x:c r="F6" s="155"/>
      <x:c r="G6" s="155"/>
      <x:c r="H6" s="149"/>
      <x:c r="I6" s="149"/>
      <x:c r="J6" s="149"/>
      <x:c r="K6" s="149"/>
      <x:c r="L6" s="138"/>
      <x:c r="M6" s="138"/>
      <x:c r="N6" s="139"/>
      <x:c r="O6" s="40" t="s">
        <x:v>1187</x:v>
      </x:c>
      <x:c r="P6" s="40" t="str">
        <x:f>IF(ISNUMBER($K$3),COUNTIFS($A$9:$A$64,"&lt;&gt;",$K$9:$K$64,"&gt;0",$K$9:$K$64,"&lt;"&amp;$K$3,$L$9:$L$64,"Not started")+COUNTIFS($A$9:$A$64,"&lt;&gt;",$K$9:$K$64,"&gt;0",$K$9:$K$64,"&lt;"&amp;$K$3,$L$9:$L$64,"In progress"),"")</x:f>
      </x:c>
      <x:c r="Q6" s="40" t="s">
        <x:v>1188</x:v>
      </x:c>
      <x:c r="R6" s="40" t="n">
        <x:f>COUNTIFS($A$9:$A$64,"&lt;&gt;",$L$9:$L$64,"Not applicable",$M$9:$M$64,"&lt;&gt;Not applicable")+COUNTIFS($A$9:$A$64,"&lt;&gt;",$M$9:$M$64,"Not applicable",$L$9:$L$64,"&lt;&gt;Not applicable")</x:f>
        <x:v>0</x:v>
      </x:c>
      <x:c r="S6" s="45"/>
    </x:row>
    <x:row r="7" ht="18" customHeight="1">
      <x:c r="A7" s="140" t="str">
        <x:f>"PRIORITY RISKS &amp; ACTION PLAN — "&amp;COUNT('4. Risk Screening'!$AY$5:$AY$60)&amp;" SELECTED RISKS"</x:f>
        <x:v>PRIORITY RISKS &amp; ACTION PLAN — 0 SELECTED RISKS</x:v>
      </x:c>
      <x:c r="B7" s="141"/>
      <x:c r="C7" s="141"/>
      <x:c r="D7" s="141"/>
      <x:c r="E7" s="141"/>
      <x:c r="F7" s="141"/>
      <x:c r="G7" s="141"/>
      <x:c r="H7" s="141"/>
      <x:c r="I7" s="141"/>
      <x:c r="J7" s="141"/>
      <x:c r="K7" s="141"/>
      <x:c r="L7" s="141"/>
      <x:c r="M7" s="142"/>
      <x:c r="N7" s="128"/>
      <x:c r="O7" s="40" t="s">
        <x:v>1189</x:v>
      </x:c>
      <x:c r="P7" s="40" t="str">
        <x:f>IF(P3=0,"",P4/P3)</x:f>
      </x:c>
      <x:c r="Q7" s="40" t="s">
        <x:v>1190</x:v>
      </x:c>
      <x:c r="R7" s="43" t="n">
        <x:f>COUNTIF($S$9:$S$64,"Invalid due date")</x:f>
        <x:v>0</x:v>
      </x:c>
      <x:c r="S7" s="45"/>
    </x:row>
    <x:row r="8" ht="36" customHeight="1">
      <x:c r="A8" s="50" t="s">
        <x:v>1191</x:v>
      </x:c>
      <x:c r="B8" s="147" t="s">
        <x:v>1192</x:v>
      </x:c>
      <x:c r="C8" s="147"/>
      <x:c r="D8" s="147"/>
      <x:c r="E8" s="50" t="s">
        <x:v>1193</x:v>
      </x:c>
      <x:c r="F8" s="50" t="s">
        <x:v>1194</x:v>
      </x:c>
      <x:c r="G8" s="150" t="s">
        <x:v>1195</x:v>
      </x:c>
      <x:c r="H8" s="151"/>
      <x:c r="I8" s="34" t="s">
        <x:v>1196</x:v>
      </x:c>
      <x:c r="J8" s="31" t="s">
        <x:v>1197</x:v>
      </x:c>
      <x:c r="K8" s="31" t="s">
        <x:v>1198</x:v>
      </x:c>
      <x:c r="L8" s="31" t="s">
        <x:v>1199</x:v>
      </x:c>
      <x:c r="M8" s="31" t="s">
        <x:v>1200</x:v>
      </x:c>
      <x:c r="N8" s="41" t="s">
        <x:v>1201</x:v>
      </x:c>
      <x:c r="O8" s="29"/>
      <x:c r="P8" s="29"/>
      <x:c r="Q8" s="29"/>
      <x:c r="R8" s="29"/>
      <x:c r="S8" s="45"/>
    </x:row>
    <x:row r="9" ht="104.0999984741211" customHeight="1">
      <x:c r="A9" s="209" t="str">
        <x:f>IF('5. Risk Assessment'!A6="","",'5. Risk Assessment'!A6)</x:f>
      </x:c>
      <x:c r="B9" s="210" t="str">
        <x:f>IF('5. Risk Assessment'!A6="","",'5. Risk Assessment'!B6)</x:f>
      </x:c>
      <x:c r="C9" s="210"/>
      <x:c r="D9" s="210"/>
      <x:c r="E9" s="209" t="str">
        <x:f>IF(OR('5. Risk Assessment'!A6="",'5. Risk Assessment'!E6=""),"",'5. Risk Assessment'!E6&amp;" • "&amp;'5. Risk Assessment'!F6)</x:f>
      </x:c>
      <x:c r="F9" s="209" t="str">
        <x:f>IF(OR('5. Risk Assessment'!A6="",'5. Risk Assessment'!H6=""),"",'5. Risk Assessment'!H6)</x:f>
      </x:c>
      <x:c r="G9" s="210" t="str">
        <x:f>IF('5. Risk Assessment'!A6="","",IF(AND('5. Risk Assessment'!I6="",'5. Risk Assessment'!J6=""),"",IF('5. Risk Assessment'!I6&lt;&gt;"","IIT: "&amp;'5. Risk Assessment'!I6,"")&amp;IF('5. Risk Assessment'!J6&lt;&gt;"",IF('5. Risk Assessment'!I6&lt;&gt;"",CHAR(10),"")&amp;"User: "&amp;'5. Risk Assessment'!J6,"")))</x:f>
      </x:c>
      <x:c r="H9" s="210"/>
      <x:c r="I9" s="241"/>
      <x:c r="J9" s="242"/>
      <x:c r="K9" s="243"/>
      <x:c r="L9" s="241"/>
      <x:c r="M9" s="241"/>
      <x:c r="N9" s="242"/>
      <x:c r="O9" s="29"/>
      <x:c r="P9" s="29"/>
      <x:c r="Q9" s="29"/>
      <x:c r="R9" s="29"/>
      <x:c r="S9" s="21" t="str">
        <x:f t="shared" ref="S9:S22" si="0">IF($A9="","",IF(ISNUMBER($K9),IF(AND($K9&gt;0,$K9&lt;=2958465),"","Invalid due date"),IF(OR($K9="",$K9="Type a due date (dd-mmm-yyyy)",$K9="Action window closed — after-the-fact review required"),"","Invalid due date")))</x:f>
      </x:c>
      <x:c r="T9" s="45" t="str">
        <x:f t="shared" ref="T9:T22" si="1">IF($A9="","",IF(AND($L9&lt;&gt;"Not applicable",LEN(TRIM($J9))=0),"Owner required",""))</x:f>
      </x:c>
    </x:row>
    <x:row r="10" ht="81" customHeight="1">
      <x:c r="A10" s="209" t="str">
        <x:f>IF('5. Risk Assessment'!A7="","",'5. Risk Assessment'!A7)</x:f>
      </x:c>
      <x:c r="B10" s="210" t="str">
        <x:f>IF('5. Risk Assessment'!A7="","",'5. Risk Assessment'!B7)</x:f>
      </x:c>
      <x:c r="C10" s="210"/>
      <x:c r="D10" s="210"/>
      <x:c r="E10" s="209" t="str">
        <x:f>IF(OR('5. Risk Assessment'!A7="",'5. Risk Assessment'!E7=""),"",'5. Risk Assessment'!E7&amp;" • "&amp;'5. Risk Assessment'!F7)</x:f>
      </x:c>
      <x:c r="F10" s="209" t="str">
        <x:f>IF(OR('5. Risk Assessment'!A7="",'5. Risk Assessment'!H7=""),"",'5. Risk Assessment'!H7)</x:f>
      </x:c>
      <x:c r="G10" s="210" t="str">
        <x:f>IF('5. Risk Assessment'!A7="","",IF(AND('5. Risk Assessment'!I7="",'5. Risk Assessment'!J7=""),"",IF('5. Risk Assessment'!I7&lt;&gt;"","IIT: "&amp;'5. Risk Assessment'!I7,"")&amp;IF('5. Risk Assessment'!J7&lt;&gt;"",IF('5. Risk Assessment'!I7&lt;&gt;"",CHAR(10),"")&amp;"User: "&amp;'5. Risk Assessment'!J7,"")))</x:f>
      </x:c>
      <x:c r="H10" s="210"/>
      <x:c r="I10" s="241"/>
      <x:c r="J10" s="242"/>
      <x:c r="K10" s="243"/>
      <x:c r="L10" s="241"/>
      <x:c r="M10" s="241"/>
      <x:c r="N10" s="242"/>
      <x:c r="O10" s="29"/>
      <x:c r="P10" s="29"/>
      <x:c r="Q10" s="29"/>
      <x:c r="R10" s="29"/>
      <x:c r="S10" s="21" t="str">
        <x:f t="shared" si="0">IF($A10="","",IF(ISNUMBER($K10),IF(AND($K10&gt;0,$K10&lt;=2958465),"","Invalid due date"),IF(OR($K10="",$K10="Type a due date (dd-mmm-yyyy)",$K10="Action window closed — after-the-fact review required"),"","Invalid due date")))</x:f>
      </x:c>
      <x:c r="T10" s="45" t="str">
        <x:f t="shared" si="1">IF($A10="","",IF(AND($L10&lt;&gt;"Not applicable",LEN(TRIM($J10))=0),"Owner required",""))</x:f>
      </x:c>
    </x:row>
    <x:row r="11" ht="57.95000076293945" customHeight="1">
      <x:c r="A11" s="209" t="str">
        <x:f>IF('5. Risk Assessment'!A8="","",'5. Risk Assessment'!A8)</x:f>
      </x:c>
      <x:c r="B11" s="210" t="str">
        <x:f>IF('5. Risk Assessment'!A8="","",'5. Risk Assessment'!B8)</x:f>
      </x:c>
      <x:c r="C11" s="210"/>
      <x:c r="D11" s="210"/>
      <x:c r="E11" s="209" t="str">
        <x:f>IF(OR('5. Risk Assessment'!A8="",'5. Risk Assessment'!E8=""),"",'5. Risk Assessment'!E8&amp;" • "&amp;'5. Risk Assessment'!F8)</x:f>
      </x:c>
      <x:c r="F11" s="209" t="str">
        <x:f>IF(OR('5. Risk Assessment'!A8="",'5. Risk Assessment'!H8=""),"",'5. Risk Assessment'!H8)</x:f>
      </x:c>
      <x:c r="G11" s="210" t="str">
        <x:f>IF('5. Risk Assessment'!A8="","",IF(AND('5. Risk Assessment'!I8="",'5. Risk Assessment'!J8=""),"",IF('5. Risk Assessment'!I8&lt;&gt;"","IIT: "&amp;'5. Risk Assessment'!I8,"")&amp;IF('5. Risk Assessment'!J8&lt;&gt;"",IF('5. Risk Assessment'!I8&lt;&gt;"",CHAR(10),"")&amp;"User: "&amp;'5. Risk Assessment'!J8,"")))</x:f>
      </x:c>
      <x:c r="H11" s="210"/>
      <x:c r="I11" s="241"/>
      <x:c r="J11" s="242"/>
      <x:c r="K11" s="243"/>
      <x:c r="L11" s="241"/>
      <x:c r="M11" s="241"/>
      <x:c r="N11" s="242"/>
      <x:c r="O11" s="29"/>
      <x:c r="P11" s="29"/>
      <x:c r="Q11" s="29"/>
      <x:c r="R11" s="29"/>
      <x:c r="S11" s="21" t="str">
        <x:f t="shared" si="0">IF($A11="","",IF(ISNUMBER($K11),IF(AND($K11&gt;0,$K11&lt;=2958465),"","Invalid due date"),IF(OR($K11="",$K11="Type a due date (dd-mmm-yyyy)",$K11="Action window closed — after-the-fact review required"),"","Invalid due date")))</x:f>
      </x:c>
      <x:c r="T11" s="45" t="str">
        <x:f t="shared" si="1">IF($A11="","",IF(AND($L11&lt;&gt;"Not applicable",LEN(TRIM($J11))=0),"Owner required",""))</x:f>
      </x:c>
    </x:row>
    <x:row r="12" ht="81" customHeight="1">
      <x:c r="A12" s="209" t="str">
        <x:f>IF('5. Risk Assessment'!A9="","",'5. Risk Assessment'!A9)</x:f>
      </x:c>
      <x:c r="B12" s="210" t="str">
        <x:f>IF('5. Risk Assessment'!A9="","",'5. Risk Assessment'!B9)</x:f>
      </x:c>
      <x:c r="C12" s="210"/>
      <x:c r="D12" s="210"/>
      <x:c r="E12" s="209" t="str">
        <x:f>IF(OR('5. Risk Assessment'!A9="",'5. Risk Assessment'!E9=""),"",'5. Risk Assessment'!E9&amp;" • "&amp;'5. Risk Assessment'!F9)</x:f>
      </x:c>
      <x:c r="F12" s="209" t="str">
        <x:f>IF(OR('5. Risk Assessment'!A9="",'5. Risk Assessment'!H9=""),"",'5. Risk Assessment'!H9)</x:f>
      </x:c>
      <x:c r="G12" s="210" t="str">
        <x:f>IF('5. Risk Assessment'!A9="","",IF(AND('5. Risk Assessment'!I9="",'5. Risk Assessment'!J9=""),"",IF('5. Risk Assessment'!I9&lt;&gt;"","IIT: "&amp;'5. Risk Assessment'!I9,"")&amp;IF('5. Risk Assessment'!J9&lt;&gt;"",IF('5. Risk Assessment'!I9&lt;&gt;"",CHAR(10),"")&amp;"User: "&amp;'5. Risk Assessment'!J9,"")))</x:f>
      </x:c>
      <x:c r="H12" s="210"/>
      <x:c r="I12" s="241"/>
      <x:c r="J12" s="242"/>
      <x:c r="K12" s="243"/>
      <x:c r="L12" s="241"/>
      <x:c r="M12" s="241"/>
      <x:c r="N12" s="242"/>
      <x:c r="O12" s="29"/>
      <x:c r="P12" s="29"/>
      <x:c r="Q12" s="29"/>
      <x:c r="R12" s="29"/>
      <x:c r="S12" s="21" t="str">
        <x:f t="shared" si="0">IF($A12="","",IF(ISNUMBER($K12),IF(AND($K12&gt;0,$K12&lt;=2958465),"","Invalid due date"),IF(OR($K12="",$K12="Type a due date (dd-mmm-yyyy)",$K12="Action window closed — after-the-fact review required"),"","Invalid due date")))</x:f>
      </x:c>
      <x:c r="T12" s="45" t="str">
        <x:f t="shared" si="1">IF($A12="","",IF(AND($L12&lt;&gt;"Not applicable",LEN(TRIM($J12))=0),"Owner required",""))</x:f>
      </x:c>
    </x:row>
    <x:row r="13" ht="57.95000076293945" customHeight="1">
      <x:c r="A13" s="209" t="str">
        <x:f>IF('5. Risk Assessment'!A10="","",'5. Risk Assessment'!A10)</x:f>
      </x:c>
      <x:c r="B13" s="210" t="str">
        <x:f>IF('5. Risk Assessment'!A10="","",'5. Risk Assessment'!B10)</x:f>
      </x:c>
      <x:c r="C13" s="210"/>
      <x:c r="D13" s="210"/>
      <x:c r="E13" s="209" t="str">
        <x:f>IF(OR('5. Risk Assessment'!A10="",'5. Risk Assessment'!E10=""),"",'5. Risk Assessment'!E10&amp;" • "&amp;'5. Risk Assessment'!F10)</x:f>
      </x:c>
      <x:c r="F13" s="209" t="str">
        <x:f>IF(OR('5. Risk Assessment'!A10="",'5. Risk Assessment'!H10=""),"",'5. Risk Assessment'!H10)</x:f>
      </x:c>
      <x:c r="G13" s="210" t="str">
        <x:f>IF('5. Risk Assessment'!A10="","",IF(AND('5. Risk Assessment'!I10="",'5. Risk Assessment'!J10=""),"",IF('5. Risk Assessment'!I10&lt;&gt;"","IIT: "&amp;'5. Risk Assessment'!I10,"")&amp;IF('5. Risk Assessment'!J10&lt;&gt;"",IF('5. Risk Assessment'!I10&lt;&gt;"",CHAR(10),"")&amp;"User: "&amp;'5. Risk Assessment'!J10,"")))</x:f>
      </x:c>
      <x:c r="H13" s="210"/>
      <x:c r="I13" s="241"/>
      <x:c r="J13" s="242"/>
      <x:c r="K13" s="243"/>
      <x:c r="L13" s="241"/>
      <x:c r="M13" s="241"/>
      <x:c r="N13" s="242"/>
      <x:c r="O13" s="29"/>
      <x:c r="P13" s="29"/>
      <x:c r="Q13" s="29"/>
      <x:c r="R13" s="29"/>
      <x:c r="S13" s="21" t="str">
        <x:f t="shared" si="0">IF($A13="","",IF(ISNUMBER($K13),IF(AND($K13&gt;0,$K13&lt;=2958465),"","Invalid due date"),IF(OR($K13="",$K13="Type a due date (dd-mmm-yyyy)",$K13="Action window closed — after-the-fact review required"),"","Invalid due date")))</x:f>
      </x:c>
      <x:c r="T13" s="45" t="str">
        <x:f t="shared" si="1">IF($A13="","",IF(AND($L13&lt;&gt;"Not applicable",LEN(TRIM($J13))=0),"Owner required",""))</x:f>
      </x:c>
    </x:row>
    <x:row r="14" ht="48" customHeight="1">
      <x:c r="A14" s="209" t="str">
        <x:f>IF('5. Risk Assessment'!A11="","",'5. Risk Assessment'!A11)</x:f>
      </x:c>
      <x:c r="B14" s="210" t="str">
        <x:f>IF('5. Risk Assessment'!A11="","",'5. Risk Assessment'!B11)</x:f>
      </x:c>
      <x:c r="C14" s="210"/>
      <x:c r="D14" s="210"/>
      <x:c r="E14" s="209" t="str">
        <x:f>IF(OR('5. Risk Assessment'!A11="",'5. Risk Assessment'!E11=""),"",'5. Risk Assessment'!E11&amp;" • "&amp;'5. Risk Assessment'!F11)</x:f>
      </x:c>
      <x:c r="F14" s="209" t="str">
        <x:f>IF(OR('5. Risk Assessment'!A11="",'5. Risk Assessment'!H11=""),"",'5. Risk Assessment'!H11)</x:f>
      </x:c>
      <x:c r="G14" s="210" t="str">
        <x:f>IF('5. Risk Assessment'!A11="","",IF(AND('5. Risk Assessment'!I11="",'5. Risk Assessment'!J11=""),"",IF('5. Risk Assessment'!I11&lt;&gt;"","IIT: "&amp;'5. Risk Assessment'!I11,"")&amp;IF('5. Risk Assessment'!J11&lt;&gt;"",IF('5. Risk Assessment'!I11&lt;&gt;"",CHAR(10),"")&amp;"User: "&amp;'5. Risk Assessment'!J11,"")))</x:f>
      </x:c>
      <x:c r="H14" s="210"/>
      <x:c r="I14" s="241"/>
      <x:c r="J14" s="242"/>
      <x:c r="K14" s="243"/>
      <x:c r="L14" s="241"/>
      <x:c r="M14" s="241"/>
      <x:c r="N14" s="242"/>
      <x:c r="O14" s="29"/>
      <x:c r="P14" s="29"/>
      <x:c r="Q14" s="29"/>
      <x:c r="R14" s="29"/>
      <x:c r="S14" s="21" t="str">
        <x:f t="shared" si="0">IF($A14="","",IF(ISNUMBER($K14),IF(AND($K14&gt;0,$K14&lt;=2958465),"","Invalid due date"),IF(OR($K14="",$K14="Type a due date (dd-mmm-yyyy)",$K14="Action window closed — after-the-fact review required"),"","Invalid due date")))</x:f>
      </x:c>
      <x:c r="T14" s="45" t="str">
        <x:f t="shared" si="1">IF($A14="","",IF(AND($L14&lt;&gt;"Not applicable",LEN(TRIM($J14))=0),"Owner required",""))</x:f>
      </x:c>
    </x:row>
    <x:row r="15" ht="48" customHeight="1">
      <x:c r="A15" s="209" t="str">
        <x:f>IF('5. Risk Assessment'!A12="","",'5. Risk Assessment'!A12)</x:f>
      </x:c>
      <x:c r="B15" s="210" t="str">
        <x:f>IF('5. Risk Assessment'!A12="","",'5. Risk Assessment'!B12)</x:f>
      </x:c>
      <x:c r="C15" s="210"/>
      <x:c r="D15" s="210"/>
      <x:c r="E15" s="209" t="str">
        <x:f>IF(OR('5. Risk Assessment'!A12="",'5. Risk Assessment'!E12=""),"",'5. Risk Assessment'!E12&amp;" • "&amp;'5. Risk Assessment'!F12)</x:f>
      </x:c>
      <x:c r="F15" s="209" t="str">
        <x:f>IF(OR('5. Risk Assessment'!A12="",'5. Risk Assessment'!H12=""),"",'5. Risk Assessment'!H12)</x:f>
      </x:c>
      <x:c r="G15" s="210" t="str">
        <x:f>IF('5. Risk Assessment'!A12="","",IF(AND('5. Risk Assessment'!I12="",'5. Risk Assessment'!J12=""),"",IF('5. Risk Assessment'!I12&lt;&gt;"","IIT: "&amp;'5. Risk Assessment'!I12,"")&amp;IF('5. Risk Assessment'!J12&lt;&gt;"",IF('5. Risk Assessment'!I12&lt;&gt;"",CHAR(10),"")&amp;"User: "&amp;'5. Risk Assessment'!J12,"")))</x:f>
      </x:c>
      <x:c r="H15" s="210"/>
      <x:c r="I15" s="241"/>
      <x:c r="J15" s="242"/>
      <x:c r="K15" s="243"/>
      <x:c r="L15" s="241"/>
      <x:c r="M15" s="241"/>
      <x:c r="N15" s="242"/>
      <x:c r="O15" s="29"/>
      <x:c r="P15" s="29"/>
      <x:c r="Q15" s="29"/>
      <x:c r="R15" s="29"/>
      <x:c r="S15" s="21" t="str">
        <x:f t="shared" si="0">IF($A15="","",IF(ISNUMBER($K15),IF(AND($K15&gt;0,$K15&lt;=2958465),"","Invalid due date"),IF(OR($K15="",$K15="Type a due date (dd-mmm-yyyy)",$K15="Action window closed — after-the-fact review required"),"","Invalid due date")))</x:f>
      </x:c>
      <x:c r="T15" s="45" t="str">
        <x:f t="shared" si="1">IF($A15="","",IF(AND($L15&lt;&gt;"Not applicable",LEN(TRIM($J15))=0),"Owner required",""))</x:f>
      </x:c>
    </x:row>
    <x:row r="16" ht="92.44999694824219" customHeight="1">
      <x:c r="A16" s="209" t="str">
        <x:f>IF('5. Risk Assessment'!A13="","",'5. Risk Assessment'!A13)</x:f>
      </x:c>
      <x:c r="B16" s="210" t="str">
        <x:f>IF('5. Risk Assessment'!A13="","",'5. Risk Assessment'!B13)</x:f>
      </x:c>
      <x:c r="C16" s="210"/>
      <x:c r="D16" s="210"/>
      <x:c r="E16" s="209" t="str">
        <x:f>IF(OR('5. Risk Assessment'!A13="",'5. Risk Assessment'!E13=""),"",'5. Risk Assessment'!E13&amp;" • "&amp;'5. Risk Assessment'!F13)</x:f>
      </x:c>
      <x:c r="F16" s="209" t="str">
        <x:f>IF(OR('5. Risk Assessment'!A13="",'5. Risk Assessment'!H13=""),"",'5. Risk Assessment'!H13)</x:f>
      </x:c>
      <x:c r="G16" s="210" t="str">
        <x:f>IF('5. Risk Assessment'!A13="","",IF(AND('5. Risk Assessment'!I13="",'5. Risk Assessment'!J13=""),"",IF('5. Risk Assessment'!I13&lt;&gt;"","IIT: "&amp;'5. Risk Assessment'!I13,"")&amp;IF('5. Risk Assessment'!J13&lt;&gt;"",IF('5. Risk Assessment'!I13&lt;&gt;"",CHAR(10),"")&amp;"User: "&amp;'5. Risk Assessment'!J13,"")))</x:f>
      </x:c>
      <x:c r="H16" s="210"/>
      <x:c r="I16" s="241"/>
      <x:c r="J16" s="242"/>
      <x:c r="K16" s="243"/>
      <x:c r="L16" s="241"/>
      <x:c r="M16" s="241"/>
      <x:c r="N16" s="242"/>
      <x:c r="O16" s="29"/>
      <x:c r="P16" s="29"/>
      <x:c r="Q16" s="29"/>
      <x:c r="R16" s="29"/>
      <x:c r="S16" s="21" t="str">
        <x:f t="shared" si="0">IF($A16="","",IF(ISNUMBER($K16),IF(AND($K16&gt;0,$K16&lt;=2958465),"","Invalid due date"),IF(OR($K16="",$K16="Type a due date (dd-mmm-yyyy)",$K16="Action window closed — after-the-fact review required"),"","Invalid due date")))</x:f>
      </x:c>
      <x:c r="T16" s="45" t="str">
        <x:f t="shared" si="1">IF($A16="","",IF(AND($L16&lt;&gt;"Not applicable",LEN(TRIM($J16))=0),"Owner required",""))</x:f>
      </x:c>
    </x:row>
    <x:row r="17" ht="104.0999984741211" customHeight="1">
      <x:c r="A17" s="209" t="str">
        <x:f>IF('5. Risk Assessment'!A14="","",'5. Risk Assessment'!A14)</x:f>
      </x:c>
      <x:c r="B17" s="210" t="str">
        <x:f>IF('5. Risk Assessment'!A14="","",'5. Risk Assessment'!B14)</x:f>
      </x:c>
      <x:c r="C17" s="210"/>
      <x:c r="D17" s="210"/>
      <x:c r="E17" s="209" t="str">
        <x:f>IF(OR('5. Risk Assessment'!A14="",'5. Risk Assessment'!E14=""),"",'5. Risk Assessment'!E14&amp;" • "&amp;'5. Risk Assessment'!F14)</x:f>
      </x:c>
      <x:c r="F17" s="209" t="str">
        <x:f>IF(OR('5. Risk Assessment'!A14="",'5. Risk Assessment'!H14=""),"",'5. Risk Assessment'!H14)</x:f>
      </x:c>
      <x:c r="G17" s="210" t="str">
        <x:f>IF('5. Risk Assessment'!A14="","",IF(AND('5. Risk Assessment'!I14="",'5. Risk Assessment'!J14=""),"",IF('5. Risk Assessment'!I14&lt;&gt;"","IIT: "&amp;'5. Risk Assessment'!I14,"")&amp;IF('5. Risk Assessment'!J14&lt;&gt;"",IF('5. Risk Assessment'!I14&lt;&gt;"",CHAR(10),"")&amp;"User: "&amp;'5. Risk Assessment'!J14,"")))</x:f>
      </x:c>
      <x:c r="H17" s="210"/>
      <x:c r="I17" s="241"/>
      <x:c r="J17" s="242"/>
      <x:c r="K17" s="243"/>
      <x:c r="L17" s="241"/>
      <x:c r="M17" s="241"/>
      <x:c r="N17" s="242"/>
      <x:c r="O17" s="29"/>
      <x:c r="P17" s="29"/>
      <x:c r="Q17" s="29"/>
      <x:c r="R17" s="29"/>
      <x:c r="S17" s="21" t="str">
        <x:f t="shared" si="0">IF($A17="","",IF(ISNUMBER($K17),IF(AND($K17&gt;0,$K17&lt;=2958465),"","Invalid due date"),IF(OR($K17="",$K17="Type a due date (dd-mmm-yyyy)",$K17="Action window closed — after-the-fact review required"),"","Invalid due date")))</x:f>
      </x:c>
      <x:c r="T17" s="45" t="str">
        <x:f t="shared" si="1">IF($A17="","",IF(AND($L17&lt;&gt;"Not applicable",LEN(TRIM($J17))=0),"Owner required",""))</x:f>
      </x:c>
    </x:row>
    <x:row r="18" ht="48" customHeight="1">
      <x:c r="A18" s="209" t="str">
        <x:f>IF('5. Risk Assessment'!A15="","",'5. Risk Assessment'!A15)</x:f>
      </x:c>
      <x:c r="B18" s="210" t="str">
        <x:f>IF('5. Risk Assessment'!A15="","",'5. Risk Assessment'!B15)</x:f>
      </x:c>
      <x:c r="C18" s="210"/>
      <x:c r="D18" s="210"/>
      <x:c r="E18" s="209" t="str">
        <x:f>IF(OR('5. Risk Assessment'!A15="",'5. Risk Assessment'!E15=""),"",'5. Risk Assessment'!E15&amp;" • "&amp;'5. Risk Assessment'!F15)</x:f>
      </x:c>
      <x:c r="F18" s="209" t="str">
        <x:f>IF(OR('5. Risk Assessment'!A15="",'5. Risk Assessment'!H15=""),"",'5. Risk Assessment'!H15)</x:f>
      </x:c>
      <x:c r="G18" s="210" t="str">
        <x:f>IF('5. Risk Assessment'!A15="","",IF(AND('5. Risk Assessment'!I15="",'5. Risk Assessment'!J15=""),"",IF('5. Risk Assessment'!I15&lt;&gt;"","IIT: "&amp;'5. Risk Assessment'!I15,"")&amp;IF('5. Risk Assessment'!J15&lt;&gt;"",IF('5. Risk Assessment'!I15&lt;&gt;"",CHAR(10),"")&amp;"User: "&amp;'5. Risk Assessment'!J15,"")))</x:f>
      </x:c>
      <x:c r="H18" s="210"/>
      <x:c r="I18" s="241"/>
      <x:c r="J18" s="242"/>
      <x:c r="K18" s="243"/>
      <x:c r="L18" s="241"/>
      <x:c r="M18" s="241"/>
      <x:c r="N18" s="242"/>
      <x:c r="O18" s="29"/>
      <x:c r="P18" s="29"/>
      <x:c r="Q18" s="29"/>
      <x:c r="R18" s="29"/>
      <x:c r="S18" s="21" t="str">
        <x:f t="shared" si="0">IF($A18="","",IF(ISNUMBER($K18),IF(AND($K18&gt;0,$K18&lt;=2958465),"","Invalid due date"),IF(OR($K18="",$K18="Type a due date (dd-mmm-yyyy)",$K18="Action window closed — after-the-fact review required"),"","Invalid due date")))</x:f>
      </x:c>
      <x:c r="T18" s="45" t="str">
        <x:f t="shared" si="1">IF($A18="","",IF(AND($L18&lt;&gt;"Not applicable",LEN(TRIM($J18))=0),"Owner required",""))</x:f>
      </x:c>
    </x:row>
    <x:row r="19" ht="48" customHeight="1">
      <x:c r="A19" s="209" t="str">
        <x:f>IF('5. Risk Assessment'!A16="","",'5. Risk Assessment'!A16)</x:f>
      </x:c>
      <x:c r="B19" s="210" t="str">
        <x:f>IF('5. Risk Assessment'!A16="","",'5. Risk Assessment'!B16)</x:f>
      </x:c>
      <x:c r="C19" s="210"/>
      <x:c r="D19" s="210"/>
      <x:c r="E19" s="209" t="str">
        <x:f>IF(OR('5. Risk Assessment'!A16="",'5. Risk Assessment'!E16=""),"",'5. Risk Assessment'!E16&amp;" • "&amp;'5. Risk Assessment'!F16)</x:f>
      </x:c>
      <x:c r="F19" s="209" t="str">
        <x:f>IF(OR('5. Risk Assessment'!A16="",'5. Risk Assessment'!H16=""),"",'5. Risk Assessment'!H16)</x:f>
      </x:c>
      <x:c r="G19" s="210" t="str">
        <x:f>IF('5. Risk Assessment'!A16="","",IF(AND('5. Risk Assessment'!I16="",'5. Risk Assessment'!J16=""),"",IF('5. Risk Assessment'!I16&lt;&gt;"","IIT: "&amp;'5. Risk Assessment'!I16,"")&amp;IF('5. Risk Assessment'!J16&lt;&gt;"",IF('5. Risk Assessment'!I16&lt;&gt;"",CHAR(10),"")&amp;"User: "&amp;'5. Risk Assessment'!J16,"")))</x:f>
      </x:c>
      <x:c r="H19" s="210"/>
      <x:c r="I19" s="241"/>
      <x:c r="J19" s="242"/>
      <x:c r="K19" s="243"/>
      <x:c r="L19" s="241"/>
      <x:c r="M19" s="241"/>
      <x:c r="N19" s="242"/>
      <x:c r="O19" s="29"/>
      <x:c r="P19" s="29"/>
      <x:c r="Q19" s="29"/>
      <x:c r="R19" s="29"/>
      <x:c r="S19" s="21" t="str">
        <x:f t="shared" si="0">IF($A19="","",IF(ISNUMBER($K19),IF(AND($K19&gt;0,$K19&lt;=2958465),"","Invalid due date"),IF(OR($K19="",$K19="Type a due date (dd-mmm-yyyy)",$K19="Action window closed — after-the-fact review required"),"","Invalid due date")))</x:f>
      </x:c>
      <x:c r="T19" s="45" t="str">
        <x:f t="shared" si="1">IF($A19="","",IF(AND($L19&lt;&gt;"Not applicable",LEN(TRIM($J19))=0),"Owner required",""))</x:f>
      </x:c>
    </x:row>
    <x:row r="20" ht="57.95000076293945" customHeight="1">
      <x:c r="A20" s="209" t="str">
        <x:f>IF('5. Risk Assessment'!A17="","",'5. Risk Assessment'!A17)</x:f>
      </x:c>
      <x:c r="B20" s="210" t="str">
        <x:f>IF('5. Risk Assessment'!A17="","",'5. Risk Assessment'!B17)</x:f>
      </x:c>
      <x:c r="C20" s="210"/>
      <x:c r="D20" s="210"/>
      <x:c r="E20" s="209" t="str">
        <x:f>IF(OR('5. Risk Assessment'!A17="",'5. Risk Assessment'!E17=""),"",'5. Risk Assessment'!E17&amp;" • "&amp;'5. Risk Assessment'!F17)</x:f>
      </x:c>
      <x:c r="F20" s="209" t="str">
        <x:f>IF(OR('5. Risk Assessment'!A17="",'5. Risk Assessment'!H17=""),"",'5. Risk Assessment'!H17)</x:f>
      </x:c>
      <x:c r="G20" s="210" t="str">
        <x:f>IF('5. Risk Assessment'!A17="","",IF(AND('5. Risk Assessment'!I17="",'5. Risk Assessment'!J17=""),"",IF('5. Risk Assessment'!I17&lt;&gt;"","IIT: "&amp;'5. Risk Assessment'!I17,"")&amp;IF('5. Risk Assessment'!J17&lt;&gt;"",IF('5. Risk Assessment'!I17&lt;&gt;"",CHAR(10),"")&amp;"User: "&amp;'5. Risk Assessment'!J17,"")))</x:f>
      </x:c>
      <x:c r="H20" s="210"/>
      <x:c r="I20" s="241"/>
      <x:c r="J20" s="242"/>
      <x:c r="K20" s="243"/>
      <x:c r="L20" s="241"/>
      <x:c r="M20" s="241"/>
      <x:c r="N20" s="242"/>
      <x:c r="O20" s="29"/>
      <x:c r="P20" s="29"/>
      <x:c r="Q20" s="29"/>
      <x:c r="R20" s="29"/>
      <x:c r="S20" s="21" t="str">
        <x:f t="shared" si="0">IF($A20="","",IF(ISNUMBER($K20),IF(AND($K20&gt;0,$K20&lt;=2958465),"","Invalid due date"),IF(OR($K20="",$K20="Type a due date (dd-mmm-yyyy)",$K20="Action window closed — after-the-fact review required"),"","Invalid due date")))</x:f>
      </x:c>
      <x:c r="T20" s="45" t="str">
        <x:f t="shared" si="1">IF($A20="","",IF(AND($L20&lt;&gt;"Not applicable",LEN(TRIM($J20))=0),"Owner required",""))</x:f>
      </x:c>
    </x:row>
    <x:row r="21" ht="69.5999984741211" customHeight="1">
      <x:c r="A21" s="209" t="str">
        <x:f>IF('5. Risk Assessment'!A18="","",'5. Risk Assessment'!A18)</x:f>
      </x:c>
      <x:c r="B21" s="210" t="str">
        <x:f>IF('5. Risk Assessment'!A18="","",'5. Risk Assessment'!B18)</x:f>
      </x:c>
      <x:c r="C21" s="210"/>
      <x:c r="D21" s="210"/>
      <x:c r="E21" s="209" t="str">
        <x:f>IF(OR('5. Risk Assessment'!A18="",'5. Risk Assessment'!E18=""),"",'5. Risk Assessment'!E18&amp;" • "&amp;'5. Risk Assessment'!F18)</x:f>
      </x:c>
      <x:c r="F21" s="209" t="str">
        <x:f>IF(OR('5. Risk Assessment'!A18="",'5. Risk Assessment'!H18=""),"",'5. Risk Assessment'!H18)</x:f>
      </x:c>
      <x:c r="G21" s="210" t="str">
        <x:f>IF('5. Risk Assessment'!A18="","",IF(AND('5. Risk Assessment'!I18="",'5. Risk Assessment'!J18=""),"",IF('5. Risk Assessment'!I18&lt;&gt;"","IIT: "&amp;'5. Risk Assessment'!I18,"")&amp;IF('5. Risk Assessment'!J18&lt;&gt;"",IF('5. Risk Assessment'!I18&lt;&gt;"",CHAR(10),"")&amp;"User: "&amp;'5. Risk Assessment'!J18,"")))</x:f>
      </x:c>
      <x:c r="H21" s="210"/>
      <x:c r="I21" s="241"/>
      <x:c r="J21" s="242"/>
      <x:c r="K21" s="243"/>
      <x:c r="L21" s="241"/>
      <x:c r="M21" s="241"/>
      <x:c r="N21" s="242"/>
      <x:c r="O21" s="29"/>
      <x:c r="P21" s="29"/>
      <x:c r="Q21" s="29"/>
      <x:c r="R21" s="29"/>
      <x:c r="S21" s="21" t="str">
        <x:f t="shared" si="0">IF($A21="","",IF(ISNUMBER($K21),IF(AND($K21&gt;0,$K21&lt;=2958465),"","Invalid due date"),IF(OR($K21="",$K21="Type a due date (dd-mmm-yyyy)",$K21="Action window closed — after-the-fact review required"),"","Invalid due date")))</x:f>
      </x:c>
      <x:c r="T21" s="45" t="str">
        <x:f t="shared" si="1">IF($A21="","",IF(AND($L21&lt;&gt;"Not applicable",LEN(TRIM($J21))=0),"Owner required",""))</x:f>
      </x:c>
    </x:row>
    <x:row r="22" ht="81" customHeight="1">
      <x:c r="A22" s="209" t="str">
        <x:f>IF('5. Risk Assessment'!A19="","",'5. Risk Assessment'!A19)</x:f>
      </x:c>
      <x:c r="B22" s="210" t="str">
        <x:f>IF('5. Risk Assessment'!A19="","",'5. Risk Assessment'!B19)</x:f>
      </x:c>
      <x:c r="C22" s="210"/>
      <x:c r="D22" s="210"/>
      <x:c r="E22" s="209" t="str">
        <x:f>IF(OR('5. Risk Assessment'!A19="",'5. Risk Assessment'!E19=""),"",'5. Risk Assessment'!E19&amp;" • "&amp;'5. Risk Assessment'!F19)</x:f>
      </x:c>
      <x:c r="F22" s="209" t="str">
        <x:f>IF(OR('5. Risk Assessment'!A19="",'5. Risk Assessment'!H19=""),"",'5. Risk Assessment'!H19)</x:f>
      </x:c>
      <x:c r="G22" s="210" t="str">
        <x:f>IF('5. Risk Assessment'!A19="","",IF(AND('5. Risk Assessment'!I19="",'5. Risk Assessment'!J19=""),"",IF('5. Risk Assessment'!I19&lt;&gt;"","IIT: "&amp;'5. Risk Assessment'!I19,"")&amp;IF('5. Risk Assessment'!J19&lt;&gt;"",IF('5. Risk Assessment'!I19&lt;&gt;"",CHAR(10),"")&amp;"User: "&amp;'5. Risk Assessment'!J19,"")))</x:f>
      </x:c>
      <x:c r="H22" s="210"/>
      <x:c r="I22" s="241"/>
      <x:c r="J22" s="242"/>
      <x:c r="K22" s="243"/>
      <x:c r="L22" s="241"/>
      <x:c r="M22" s="241"/>
      <x:c r="N22" s="242"/>
      <x:c r="O22" s="29"/>
      <x:c r="P22" s="29"/>
      <x:c r="Q22" s="29"/>
      <x:c r="R22" s="29"/>
      <x:c r="S22" s="21" t="str">
        <x:f t="shared" si="0">IF($A22="","",IF(ISNUMBER($K22),IF(AND($K22&gt;0,$K22&lt;=2958465),"","Invalid due date"),IF(OR($K22="",$K22="Type a due date (dd-mmm-yyyy)",$K22="Action window closed — after-the-fact review required"),"","Invalid due date")))</x:f>
      </x:c>
      <x:c r="T22" s="45" t="str">
        <x:f t="shared" si="1">IF($A22="","",IF(AND($L22&lt;&gt;"Not applicable",LEN(TRIM($J22))=0),"Owner required",""))</x:f>
      </x:c>
    </x:row>
    <x:row r="23" ht="104.0999984741211" customHeight="1">
      <x:c r="A23" s="209" t="str">
        <x:f>IF('5. Risk Assessment'!A20="","",'5. Risk Assessment'!A20)</x:f>
      </x:c>
      <x:c r="B23" s="210" t="str">
        <x:f>IF('5. Risk Assessment'!A20="","",'5. Risk Assessment'!B20)</x:f>
      </x:c>
      <x:c r="C23" s="210"/>
      <x:c r="D23" s="210"/>
      <x:c r="E23" s="209" t="str">
        <x:f>IF(OR('5. Risk Assessment'!A20="",'5. Risk Assessment'!E20=""),"",'5. Risk Assessment'!E20&amp;" • "&amp;'5. Risk Assessment'!F20)</x:f>
      </x:c>
      <x:c r="F23" s="209" t="str">
        <x:f>IF(OR('5. Risk Assessment'!A20="",'5. Risk Assessment'!H20=""),"",'5. Risk Assessment'!H20)</x:f>
      </x:c>
      <x:c r="G23" s="210" t="str">
        <x:f>IF('5. Risk Assessment'!A20="","",IF(AND('5. Risk Assessment'!I20="",'5. Risk Assessment'!J20=""),"",IF('5. Risk Assessment'!I20&lt;&gt;"","IIT: "&amp;'5. Risk Assessment'!I20,"")&amp;IF('5. Risk Assessment'!J20&lt;&gt;"",IF('5. Risk Assessment'!I20&lt;&gt;"",CHAR(10),"")&amp;"User: "&amp;'5. Risk Assessment'!J20,"")))</x:f>
      </x:c>
      <x:c r="H23" s="210"/>
      <x:c r="I23" s="241"/>
      <x:c r="J23" s="242"/>
      <x:c r="K23" s="243"/>
      <x:c r="L23" s="241"/>
      <x:c r="M23" s="241"/>
      <x:c r="N23" s="242"/>
      <x:c r="O23" s="29"/>
      <x:c r="P23" s="29"/>
      <x:c r="Q23" s="29"/>
      <x:c r="R23" s="29"/>
      <x:c r="S23" s="45" t="str">
        <x:f>IF($A23="","",IF(ISNUMBER($K23),IF(AND($K23&gt;0,$K23&lt;=2958465),"","Invalid due date"),IF(OR($K23="",$K23="Type a due date (dd-mmm-yyyy)",$K23="Action window closed — after-the-fact review required"),"","Invalid due date")))</x:f>
      </x:c>
      <x:c r="T23" t="str">
        <x:f>IF($A23="","",IF(AND($L23&lt;&gt;"Not applicable",LEN(TRIM($J23))=0),"Owner required",""))</x:f>
      </x:c>
    </x:row>
    <x:row r="24" ht="81" customHeight="1">
      <x:c r="A24" s="209" t="str">
        <x:f>IF('5. Risk Assessment'!A21="","",'5. Risk Assessment'!A21)</x:f>
      </x:c>
      <x:c r="B24" s="210" t="str">
        <x:f>IF('5. Risk Assessment'!A21="","",'5. Risk Assessment'!B21)</x:f>
      </x:c>
      <x:c r="C24" s="210"/>
      <x:c r="D24" s="210"/>
      <x:c r="E24" s="209" t="str">
        <x:f>IF(OR('5. Risk Assessment'!A21="",'5. Risk Assessment'!E21=""),"",'5. Risk Assessment'!E21&amp;" • "&amp;'5. Risk Assessment'!F21)</x:f>
      </x:c>
      <x:c r="F24" s="209" t="str">
        <x:f>IF(OR('5. Risk Assessment'!A21="",'5. Risk Assessment'!H21=""),"",'5. Risk Assessment'!H21)</x:f>
      </x:c>
      <x:c r="G24" s="210" t="str">
        <x:f>IF('5. Risk Assessment'!A21="","",IF(AND('5. Risk Assessment'!I21="",'5. Risk Assessment'!J21=""),"",IF('5. Risk Assessment'!I21&lt;&gt;"","IIT: "&amp;'5. Risk Assessment'!I21,"")&amp;IF('5. Risk Assessment'!J21&lt;&gt;"",IF('5. Risk Assessment'!I21&lt;&gt;"",CHAR(10),"")&amp;"User: "&amp;'5. Risk Assessment'!J21,"")))</x:f>
      </x:c>
      <x:c r="H24" s="210"/>
      <x:c r="I24" s="241"/>
      <x:c r="J24" s="242"/>
      <x:c r="K24" s="243"/>
      <x:c r="L24" s="241"/>
      <x:c r="M24" s="241"/>
      <x:c r="N24" s="242"/>
      <x:c r="O24" s="29"/>
      <x:c r="P24" s="29"/>
      <x:c r="Q24" s="29"/>
      <x:c r="R24" s="29"/>
      <x:c r="S24" s="45" t="str">
        <x:f>IF($A24="","",IF(ISNUMBER($K24),IF(AND($K24&gt;0,$K24&lt;=2958465),"","Invalid due date"),IF(OR($K24="",$K24="Type a due date (dd-mmm-yyyy)",$K24="Action window closed — after-the-fact review required"),"","Invalid due date")))</x:f>
      </x:c>
      <x:c r="T24" t="str">
        <x:f>IF($A24="","",IF(AND($L24&lt;&gt;"Not applicable",LEN(TRIM($J24))=0),"Owner required",""))</x:f>
      </x:c>
    </x:row>
    <x:row r="25" ht="57.95000076293945" customHeight="1">
      <x:c r="A25" s="209" t="str">
        <x:f>IF('5. Risk Assessment'!A22="","",'5. Risk Assessment'!A22)</x:f>
      </x:c>
      <x:c r="B25" s="210" t="str">
        <x:f>IF('5. Risk Assessment'!A22="","",'5. Risk Assessment'!B22)</x:f>
      </x:c>
      <x:c r="C25" s="210"/>
      <x:c r="D25" s="210"/>
      <x:c r="E25" s="209" t="str">
        <x:f>IF(OR('5. Risk Assessment'!A22="",'5. Risk Assessment'!E22=""),"",'5. Risk Assessment'!E22&amp;" • "&amp;'5. Risk Assessment'!F22)</x:f>
      </x:c>
      <x:c r="F25" s="209" t="str">
        <x:f>IF(OR('5. Risk Assessment'!A22="",'5. Risk Assessment'!H22=""),"",'5. Risk Assessment'!H22)</x:f>
      </x:c>
      <x:c r="G25" s="210" t="str">
        <x:f>IF('5. Risk Assessment'!A22="","",IF(AND('5. Risk Assessment'!I22="",'5. Risk Assessment'!J22=""),"",IF('5. Risk Assessment'!I22&lt;&gt;"","IIT: "&amp;'5. Risk Assessment'!I22,"")&amp;IF('5. Risk Assessment'!J22&lt;&gt;"",IF('5. Risk Assessment'!I22&lt;&gt;"",CHAR(10),"")&amp;"User: "&amp;'5. Risk Assessment'!J22,"")))</x:f>
      </x:c>
      <x:c r="H25" s="210"/>
      <x:c r="I25" s="241"/>
      <x:c r="J25" s="242"/>
      <x:c r="K25" s="243"/>
      <x:c r="L25" s="241"/>
      <x:c r="M25" s="241"/>
      <x:c r="N25" s="242"/>
      <x:c r="S25" t="str">
        <x:f>IF($A25="","",IF(ISNUMBER($K25),IF(AND($K25&gt;0,$K25&lt;=2958465),"","Invalid due date"),IF(OR($K25="",$K25="Type a due date (dd-mmm-yyyy)",$K25="Action window closed — after-the-fact review required"),"","Invalid due date")))</x:f>
      </x:c>
      <x:c r="T25" t="str">
        <x:f>IF($A25="","",IF(AND($L25&lt;&gt;"Not applicable",LEN(TRIM($J25))=0),"Owner required",""))</x:f>
      </x:c>
    </x:row>
    <x:row r="26" ht="81" customHeight="1">
      <x:c r="A26" s="209" t="str">
        <x:f>IF('5. Risk Assessment'!A23="","",'5. Risk Assessment'!A23)</x:f>
      </x:c>
      <x:c r="B26" s="210" t="str">
        <x:f>IF('5. Risk Assessment'!A23="","",'5. Risk Assessment'!B23)</x:f>
      </x:c>
      <x:c r="C26" s="210"/>
      <x:c r="D26" s="210"/>
      <x:c r="E26" s="209" t="str">
        <x:f>IF(OR('5. Risk Assessment'!A23="",'5. Risk Assessment'!E23=""),"",'5. Risk Assessment'!E23&amp;" • "&amp;'5. Risk Assessment'!F23)</x:f>
      </x:c>
      <x:c r="F26" s="209" t="str">
        <x:f>IF(OR('5. Risk Assessment'!A23="",'5. Risk Assessment'!H23=""),"",'5. Risk Assessment'!H23)</x:f>
      </x:c>
      <x:c r="G26" s="210" t="str">
        <x:f>IF('5. Risk Assessment'!A23="","",IF(AND('5. Risk Assessment'!I23="",'5. Risk Assessment'!J23=""),"",IF('5. Risk Assessment'!I23&lt;&gt;"","IIT: "&amp;'5. Risk Assessment'!I23,"")&amp;IF('5. Risk Assessment'!J23&lt;&gt;"",IF('5. Risk Assessment'!I23&lt;&gt;"",CHAR(10),"")&amp;"User: "&amp;'5. Risk Assessment'!J23,"")))</x:f>
      </x:c>
      <x:c r="H26" s="210"/>
      <x:c r="I26" s="241"/>
      <x:c r="J26" s="242"/>
      <x:c r="K26" s="243"/>
      <x:c r="L26" s="241"/>
      <x:c r="M26" s="241"/>
      <x:c r="N26" s="242"/>
      <x:c r="S26" t="str">
        <x:f>IF($A26="","",IF(ISNUMBER($K26),IF(AND($K26&gt;0,$K26&lt;=2958465),"","Invalid due date"),IF(OR($K26="",$K26="Type a due date (dd-mmm-yyyy)",$K26="Action window closed — after-the-fact review required"),"","Invalid due date")))</x:f>
      </x:c>
      <x:c r="T26" t="str">
        <x:f>IF($A26="","",IF(AND($L26&lt;&gt;"Not applicable",LEN(TRIM($J26))=0),"Owner required",""))</x:f>
      </x:c>
    </x:row>
    <x:row r="27" ht="57.95000076293945" customHeight="1">
      <x:c r="A27" s="209" t="str">
        <x:f>IF('5. Risk Assessment'!A24="","",'5. Risk Assessment'!A24)</x:f>
      </x:c>
      <x:c r="B27" s="210" t="str">
        <x:f>IF('5. Risk Assessment'!A24="","",'5. Risk Assessment'!B24)</x:f>
      </x:c>
      <x:c r="C27" s="210"/>
      <x:c r="D27" s="210"/>
      <x:c r="E27" s="209" t="str">
        <x:f>IF(OR('5. Risk Assessment'!A24="",'5. Risk Assessment'!E24=""),"",'5. Risk Assessment'!E24&amp;" • "&amp;'5. Risk Assessment'!F24)</x:f>
      </x:c>
      <x:c r="F27" s="209" t="str">
        <x:f>IF(OR('5. Risk Assessment'!A24="",'5. Risk Assessment'!H24=""),"",'5. Risk Assessment'!H24)</x:f>
      </x:c>
      <x:c r="G27" s="210" t="str">
        <x:f>IF('5. Risk Assessment'!A24="","",IF(AND('5. Risk Assessment'!I24="",'5. Risk Assessment'!J24=""),"",IF('5. Risk Assessment'!I24&lt;&gt;"","IIT: "&amp;'5. Risk Assessment'!I24,"")&amp;IF('5. Risk Assessment'!J24&lt;&gt;"",IF('5. Risk Assessment'!I24&lt;&gt;"",CHAR(10),"")&amp;"User: "&amp;'5. Risk Assessment'!J24,"")))</x:f>
      </x:c>
      <x:c r="H27" s="210"/>
      <x:c r="I27" s="241"/>
      <x:c r="J27" s="242"/>
      <x:c r="K27" s="243"/>
      <x:c r="L27" s="241"/>
      <x:c r="M27" s="241"/>
      <x:c r="N27" s="242"/>
      <x:c r="S27" t="str">
        <x:f>IF($A27="","",IF(ISNUMBER($K27),IF(AND($K27&gt;0,$K27&lt;=2958465),"","Invalid due date"),IF(OR($K27="",$K27="Type a due date (dd-mmm-yyyy)",$K27="Action window closed — after-the-fact review required"),"","Invalid due date")))</x:f>
      </x:c>
      <x:c r="T27" t="str">
        <x:f>IF($A27="","",IF(AND($L27&lt;&gt;"Not applicable",LEN(TRIM($J27))=0),"Owner required",""))</x:f>
      </x:c>
    </x:row>
    <x:row r="28" ht="48" customHeight="1">
      <x:c r="A28" s="209" t="str">
        <x:f>IF('5. Risk Assessment'!A25="","",'5. Risk Assessment'!A25)</x:f>
      </x:c>
      <x:c r="B28" s="210" t="str">
        <x:f>IF('5. Risk Assessment'!A25="","",'5. Risk Assessment'!B25)</x:f>
      </x:c>
      <x:c r="C28" s="210"/>
      <x:c r="D28" s="210"/>
      <x:c r="E28" s="209" t="str">
        <x:f>IF(OR('5. Risk Assessment'!A25="",'5. Risk Assessment'!E25=""),"",'5. Risk Assessment'!E25&amp;" • "&amp;'5. Risk Assessment'!F25)</x:f>
      </x:c>
      <x:c r="F28" s="209" t="str">
        <x:f>IF(OR('5. Risk Assessment'!A25="",'5. Risk Assessment'!H25=""),"",'5. Risk Assessment'!H25)</x:f>
      </x:c>
      <x:c r="G28" s="210" t="str">
        <x:f>IF('5. Risk Assessment'!A25="","",IF(AND('5. Risk Assessment'!I25="",'5. Risk Assessment'!J25=""),"",IF('5. Risk Assessment'!I25&lt;&gt;"","IIT: "&amp;'5. Risk Assessment'!I25,"")&amp;IF('5. Risk Assessment'!J25&lt;&gt;"",IF('5. Risk Assessment'!I25&lt;&gt;"",CHAR(10),"")&amp;"User: "&amp;'5. Risk Assessment'!J25,"")))</x:f>
      </x:c>
      <x:c r="H28" s="210"/>
      <x:c r="I28" s="241"/>
      <x:c r="J28" s="242"/>
      <x:c r="K28" s="243"/>
      <x:c r="L28" s="241"/>
      <x:c r="M28" s="241"/>
      <x:c r="N28" s="242"/>
      <x:c r="S28" t="str">
        <x:f>IF($A28="","",IF(ISNUMBER($K28),IF(AND($K28&gt;0,$K28&lt;=2958465),"","Invalid due date"),IF(OR($K28="",$K28="Type a due date (dd-mmm-yyyy)",$K28="Action window closed — after-the-fact review required"),"","Invalid due date")))</x:f>
      </x:c>
      <x:c r="T28" t="str">
        <x:f>IF($A28="","",IF(AND($L28&lt;&gt;"Not applicable",LEN(TRIM($J28))=0),"Owner required",""))</x:f>
      </x:c>
    </x:row>
    <x:row r="29" ht="48" customHeight="1">
      <x:c r="A29" s="209" t="str">
        <x:f>IF('5. Risk Assessment'!A26="","",'5. Risk Assessment'!A26)</x:f>
      </x:c>
      <x:c r="B29" s="210" t="str">
        <x:f>IF('5. Risk Assessment'!A26="","",'5. Risk Assessment'!B26)</x:f>
      </x:c>
      <x:c r="C29" s="210"/>
      <x:c r="D29" s="210"/>
      <x:c r="E29" s="209" t="str">
        <x:f>IF(OR('5. Risk Assessment'!A26="",'5. Risk Assessment'!E26=""),"",'5. Risk Assessment'!E26&amp;" • "&amp;'5. Risk Assessment'!F26)</x:f>
      </x:c>
      <x:c r="F29" s="209" t="str">
        <x:f>IF(OR('5. Risk Assessment'!A26="",'5. Risk Assessment'!H26=""),"",'5. Risk Assessment'!H26)</x:f>
      </x:c>
      <x:c r="G29" s="210" t="str">
        <x:f>IF('5. Risk Assessment'!A26="","",IF(AND('5. Risk Assessment'!I26="",'5. Risk Assessment'!J26=""),"",IF('5. Risk Assessment'!I26&lt;&gt;"","IIT: "&amp;'5. Risk Assessment'!I26,"")&amp;IF('5. Risk Assessment'!J26&lt;&gt;"",IF('5. Risk Assessment'!I26&lt;&gt;"",CHAR(10),"")&amp;"User: "&amp;'5. Risk Assessment'!J26,"")))</x:f>
      </x:c>
      <x:c r="H29" s="210"/>
      <x:c r="I29" s="241"/>
      <x:c r="J29" s="242"/>
      <x:c r="K29" s="243"/>
      <x:c r="L29" s="241"/>
      <x:c r="M29" s="241"/>
      <x:c r="N29" s="242"/>
      <x:c r="S29" t="str">
        <x:f>IF($A29="","",IF(ISNUMBER($K29),IF(AND($K29&gt;0,$K29&lt;=2958465),"","Invalid due date"),IF(OR($K29="",$K29="Type a due date (dd-mmm-yyyy)",$K29="Action window closed — after-the-fact review required"),"","Invalid due date")))</x:f>
      </x:c>
      <x:c r="T29" t="str">
        <x:f>IF($A29="","",IF(AND($L29&lt;&gt;"Not applicable",LEN(TRIM($J29))=0),"Owner required",""))</x:f>
      </x:c>
    </x:row>
    <x:row r="30" ht="92.44999694824219" customHeight="1">
      <x:c r="A30" s="209" t="str">
        <x:f>IF('5. Risk Assessment'!A27="","",'5. Risk Assessment'!A27)</x:f>
      </x:c>
      <x:c r="B30" s="210" t="str">
        <x:f>IF('5. Risk Assessment'!A27="","",'5. Risk Assessment'!B27)</x:f>
      </x:c>
      <x:c r="C30" s="210"/>
      <x:c r="D30" s="210"/>
      <x:c r="E30" s="209" t="str">
        <x:f>IF(OR('5. Risk Assessment'!A27="",'5. Risk Assessment'!E27=""),"",'5. Risk Assessment'!E27&amp;" • "&amp;'5. Risk Assessment'!F27)</x:f>
      </x:c>
      <x:c r="F30" s="209" t="str">
        <x:f>IF(OR('5. Risk Assessment'!A27="",'5. Risk Assessment'!H27=""),"",'5. Risk Assessment'!H27)</x:f>
      </x:c>
      <x:c r="G30" s="210" t="str">
        <x:f>IF('5. Risk Assessment'!A27="","",IF(AND('5. Risk Assessment'!I27="",'5. Risk Assessment'!J27=""),"",IF('5. Risk Assessment'!I27&lt;&gt;"","IIT: "&amp;'5. Risk Assessment'!I27,"")&amp;IF('5. Risk Assessment'!J27&lt;&gt;"",IF('5. Risk Assessment'!I27&lt;&gt;"",CHAR(10),"")&amp;"User: "&amp;'5. Risk Assessment'!J27,"")))</x:f>
      </x:c>
      <x:c r="H30" s="210"/>
      <x:c r="I30" s="241"/>
      <x:c r="J30" s="242"/>
      <x:c r="K30" s="243"/>
      <x:c r="L30" s="241"/>
      <x:c r="M30" s="241"/>
      <x:c r="N30" s="242"/>
      <x:c r="S30" t="str">
        <x:f>IF($A30="","",IF(ISNUMBER($K30),IF(AND($K30&gt;0,$K30&lt;=2958465),"","Invalid due date"),IF(OR($K30="",$K30="Type a due date (dd-mmm-yyyy)",$K30="Action window closed — after-the-fact review required"),"","Invalid due date")))</x:f>
      </x:c>
      <x:c r="T30" t="str">
        <x:f>IF($A30="","",IF(AND($L30&lt;&gt;"Not applicable",LEN(TRIM($J30))=0),"Owner required",""))</x:f>
      </x:c>
    </x:row>
    <x:row r="31" ht="104.0999984741211" customHeight="1">
      <x:c r="A31" s="209" t="str">
        <x:f>IF('5. Risk Assessment'!A28="","",'5. Risk Assessment'!A28)</x:f>
      </x:c>
      <x:c r="B31" s="210" t="str">
        <x:f>IF('5. Risk Assessment'!A28="","",'5. Risk Assessment'!B28)</x:f>
      </x:c>
      <x:c r="C31" s="210"/>
      <x:c r="D31" s="210"/>
      <x:c r="E31" s="209" t="str">
        <x:f>IF(OR('5. Risk Assessment'!A28="",'5. Risk Assessment'!E28=""),"",'5. Risk Assessment'!E28&amp;" • "&amp;'5. Risk Assessment'!F28)</x:f>
      </x:c>
      <x:c r="F31" s="209" t="str">
        <x:f>IF(OR('5. Risk Assessment'!A28="",'5. Risk Assessment'!H28=""),"",'5. Risk Assessment'!H28)</x:f>
      </x:c>
      <x:c r="G31" s="210" t="str">
        <x:f>IF('5. Risk Assessment'!A28="","",IF(AND('5. Risk Assessment'!I28="",'5. Risk Assessment'!J28=""),"",IF('5. Risk Assessment'!I28&lt;&gt;"","IIT: "&amp;'5. Risk Assessment'!I28,"")&amp;IF('5. Risk Assessment'!J28&lt;&gt;"",IF('5. Risk Assessment'!I28&lt;&gt;"",CHAR(10),"")&amp;"User: "&amp;'5. Risk Assessment'!J28,"")))</x:f>
      </x:c>
      <x:c r="H31" s="210"/>
      <x:c r="I31" s="241"/>
      <x:c r="J31" s="242"/>
      <x:c r="K31" s="243"/>
      <x:c r="L31" s="241"/>
      <x:c r="M31" s="241"/>
      <x:c r="N31" s="242"/>
      <x:c r="S31" t="str">
        <x:f>IF($A31="","",IF(ISNUMBER($K31),IF(AND($K31&gt;0,$K31&lt;=2958465),"","Invalid due date"),IF(OR($K31="",$K31="Type a due date (dd-mmm-yyyy)",$K31="Action window closed — after-the-fact review required"),"","Invalid due date")))</x:f>
      </x:c>
      <x:c r="T31" t="str">
        <x:f>IF($A31="","",IF(AND($L31&lt;&gt;"Not applicable",LEN(TRIM($J31))=0),"Owner required",""))</x:f>
      </x:c>
    </x:row>
    <x:row r="32" ht="48" customHeight="1">
      <x:c r="A32" s="209" t="str">
        <x:f>IF('5. Risk Assessment'!A29="","",'5. Risk Assessment'!A29)</x:f>
      </x:c>
      <x:c r="B32" s="210" t="str">
        <x:f>IF('5. Risk Assessment'!A29="","",'5. Risk Assessment'!B29)</x:f>
      </x:c>
      <x:c r="C32" s="210"/>
      <x:c r="D32" s="210"/>
      <x:c r="E32" s="209" t="str">
        <x:f>IF(OR('5. Risk Assessment'!A29="",'5. Risk Assessment'!E29=""),"",'5. Risk Assessment'!E29&amp;" • "&amp;'5. Risk Assessment'!F29)</x:f>
      </x:c>
      <x:c r="F32" s="209" t="str">
        <x:f>IF(OR('5. Risk Assessment'!A29="",'5. Risk Assessment'!H29=""),"",'5. Risk Assessment'!H29)</x:f>
      </x:c>
      <x:c r="G32" s="210" t="str">
        <x:f>IF('5. Risk Assessment'!A29="","",IF(AND('5. Risk Assessment'!I29="",'5. Risk Assessment'!J29=""),"",IF('5. Risk Assessment'!I29&lt;&gt;"","IIT: "&amp;'5. Risk Assessment'!I29,"")&amp;IF('5. Risk Assessment'!J29&lt;&gt;"",IF('5. Risk Assessment'!I29&lt;&gt;"",CHAR(10),"")&amp;"User: "&amp;'5. Risk Assessment'!J29,"")))</x:f>
      </x:c>
      <x:c r="H32" s="210"/>
      <x:c r="I32" s="241"/>
      <x:c r="J32" s="242"/>
      <x:c r="K32" s="243"/>
      <x:c r="L32" s="241"/>
      <x:c r="M32" s="241"/>
      <x:c r="N32" s="242"/>
      <x:c r="S32" t="str">
        <x:f>IF($A32="","",IF(ISNUMBER($K32),IF(AND($K32&gt;0,$K32&lt;=2958465),"","Invalid due date"),IF(OR($K32="",$K32="Type a due date (dd-mmm-yyyy)",$K32="Action window closed — after-the-fact review required"),"","Invalid due date")))</x:f>
      </x:c>
      <x:c r="T32" t="str">
        <x:f>IF($A32="","",IF(AND($L32&lt;&gt;"Not applicable",LEN(TRIM($J32))=0),"Owner required",""))</x:f>
      </x:c>
    </x:row>
    <x:row r="33" ht="48" customHeight="1">
      <x:c r="A33" s="209" t="str">
        <x:f>IF('5. Risk Assessment'!A30="","",'5. Risk Assessment'!A30)</x:f>
      </x:c>
      <x:c r="B33" s="210" t="str">
        <x:f>IF('5. Risk Assessment'!A30="","",'5. Risk Assessment'!B30)</x:f>
      </x:c>
      <x:c r="C33" s="210"/>
      <x:c r="D33" s="210"/>
      <x:c r="E33" s="209" t="str">
        <x:f>IF(OR('5. Risk Assessment'!A30="",'5. Risk Assessment'!E30=""),"",'5. Risk Assessment'!E30&amp;" • "&amp;'5. Risk Assessment'!F30)</x:f>
      </x:c>
      <x:c r="F33" s="209" t="str">
        <x:f>IF(OR('5. Risk Assessment'!A30="",'5. Risk Assessment'!H30=""),"",'5. Risk Assessment'!H30)</x:f>
      </x:c>
      <x:c r="G33" s="210" t="str">
        <x:f>IF('5. Risk Assessment'!A30="","",IF(AND('5. Risk Assessment'!I30="",'5. Risk Assessment'!J30=""),"",IF('5. Risk Assessment'!I30&lt;&gt;"","IIT: "&amp;'5. Risk Assessment'!I30,"")&amp;IF('5. Risk Assessment'!J30&lt;&gt;"",IF('5. Risk Assessment'!I30&lt;&gt;"",CHAR(10),"")&amp;"User: "&amp;'5. Risk Assessment'!J30,"")))</x:f>
      </x:c>
      <x:c r="H33" s="210"/>
      <x:c r="I33" s="241"/>
      <x:c r="J33" s="242"/>
      <x:c r="K33" s="243"/>
      <x:c r="L33" s="241"/>
      <x:c r="M33" s="241"/>
      <x:c r="N33" s="242"/>
      <x:c r="S33" t="str">
        <x:f>IF($A33="","",IF(ISNUMBER($K33),IF(AND($K33&gt;0,$K33&lt;=2958465),"","Invalid due date"),IF(OR($K33="",$K33="Type a due date (dd-mmm-yyyy)",$K33="Action window closed — after-the-fact review required"),"","Invalid due date")))</x:f>
      </x:c>
      <x:c r="T33" t="str">
        <x:f>IF($A33="","",IF(AND($L33&lt;&gt;"Not applicable",LEN(TRIM($J33))=0),"Owner required",""))</x:f>
      </x:c>
    </x:row>
    <x:row r="34" ht="57.95000076293945" customHeight="1">
      <x:c r="A34" s="209" t="str">
        <x:f>IF('5. Risk Assessment'!A31="","",'5. Risk Assessment'!A31)</x:f>
      </x:c>
      <x:c r="B34" s="210" t="str">
        <x:f>IF('5. Risk Assessment'!A31="","",'5. Risk Assessment'!B31)</x:f>
      </x:c>
      <x:c r="C34" s="210"/>
      <x:c r="D34" s="210"/>
      <x:c r="E34" s="209" t="str">
        <x:f>IF(OR('5. Risk Assessment'!A31="",'5. Risk Assessment'!E31=""),"",'5. Risk Assessment'!E31&amp;" • "&amp;'5. Risk Assessment'!F31)</x:f>
      </x:c>
      <x:c r="F34" s="209" t="str">
        <x:f>IF(OR('5. Risk Assessment'!A31="",'5. Risk Assessment'!H31=""),"",'5. Risk Assessment'!H31)</x:f>
      </x:c>
      <x:c r="G34" s="210" t="str">
        <x:f>IF('5. Risk Assessment'!A31="","",IF(AND('5. Risk Assessment'!I31="",'5. Risk Assessment'!J31=""),"",IF('5. Risk Assessment'!I31&lt;&gt;"","IIT: "&amp;'5. Risk Assessment'!I31,"")&amp;IF('5. Risk Assessment'!J31&lt;&gt;"",IF('5. Risk Assessment'!I31&lt;&gt;"",CHAR(10),"")&amp;"User: "&amp;'5. Risk Assessment'!J31,"")))</x:f>
      </x:c>
      <x:c r="H34" s="210"/>
      <x:c r="I34" s="241"/>
      <x:c r="J34" s="242"/>
      <x:c r="K34" s="243"/>
      <x:c r="L34" s="241"/>
      <x:c r="M34" s="241"/>
      <x:c r="N34" s="242"/>
      <x:c r="S34" t="str">
        <x:f>IF($A34="","",IF(ISNUMBER($K34),IF(AND($K34&gt;0,$K34&lt;=2958465),"","Invalid due date"),IF(OR($K34="",$K34="Type a due date (dd-mmm-yyyy)",$K34="Action window closed — after-the-fact review required"),"","Invalid due date")))</x:f>
      </x:c>
      <x:c r="T34" t="str">
        <x:f>IF($A34="","",IF(AND($L34&lt;&gt;"Not applicable",LEN(TRIM($J34))=0),"Owner required",""))</x:f>
      </x:c>
    </x:row>
    <x:row r="35" ht="69.5999984741211" customHeight="1">
      <x:c r="A35" s="209" t="str">
        <x:f>IF('5. Risk Assessment'!A32="","",'5. Risk Assessment'!A32)</x:f>
      </x:c>
      <x:c r="B35" s="210" t="str">
        <x:f>IF('5. Risk Assessment'!A32="","",'5. Risk Assessment'!B32)</x:f>
      </x:c>
      <x:c r="C35" s="210"/>
      <x:c r="D35" s="210"/>
      <x:c r="E35" s="209" t="str">
        <x:f>IF(OR('5. Risk Assessment'!A32="",'5. Risk Assessment'!E32=""),"",'5. Risk Assessment'!E32&amp;" • "&amp;'5. Risk Assessment'!F32)</x:f>
      </x:c>
      <x:c r="F35" s="209" t="str">
        <x:f>IF(OR('5. Risk Assessment'!A32="",'5. Risk Assessment'!H32=""),"",'5. Risk Assessment'!H32)</x:f>
      </x:c>
      <x:c r="G35" s="210" t="str">
        <x:f>IF('5. Risk Assessment'!A32="","",IF(AND('5. Risk Assessment'!I32="",'5. Risk Assessment'!J32=""),"",IF('5. Risk Assessment'!I32&lt;&gt;"","IIT: "&amp;'5. Risk Assessment'!I32,"")&amp;IF('5. Risk Assessment'!J32&lt;&gt;"",IF('5. Risk Assessment'!I32&lt;&gt;"",CHAR(10),"")&amp;"User: "&amp;'5. Risk Assessment'!J32,"")))</x:f>
      </x:c>
      <x:c r="H35" s="210"/>
      <x:c r="I35" s="241"/>
      <x:c r="J35" s="242"/>
      <x:c r="K35" s="243"/>
      <x:c r="L35" s="241"/>
      <x:c r="M35" s="241"/>
      <x:c r="N35" s="242"/>
      <x:c r="S35" t="str">
        <x:f>IF($A35="","",IF(ISNUMBER($K35),IF(AND($K35&gt;0,$K35&lt;=2958465),"","Invalid due date"),IF(OR($K35="",$K35="Type a due date (dd-mmm-yyyy)",$K35="Action window closed — after-the-fact review required"),"","Invalid due date")))</x:f>
      </x:c>
      <x:c r="T35" t="str">
        <x:f>IF($A35="","",IF(AND($L35&lt;&gt;"Not applicable",LEN(TRIM($J35))=0),"Owner required",""))</x:f>
      </x:c>
    </x:row>
    <x:row r="36" ht="81" customHeight="1">
      <x:c r="A36" s="209" t="str">
        <x:f>IF('5. Risk Assessment'!A33="","",'5. Risk Assessment'!A33)</x:f>
      </x:c>
      <x:c r="B36" s="210" t="str">
        <x:f>IF('5. Risk Assessment'!A33="","",'5. Risk Assessment'!B33)</x:f>
      </x:c>
      <x:c r="C36" s="210"/>
      <x:c r="D36" s="210"/>
      <x:c r="E36" s="209" t="str">
        <x:f>IF(OR('5. Risk Assessment'!A33="",'5. Risk Assessment'!E33=""),"",'5. Risk Assessment'!E33&amp;" • "&amp;'5. Risk Assessment'!F33)</x:f>
      </x:c>
      <x:c r="F36" s="209" t="str">
        <x:f>IF(OR('5. Risk Assessment'!A33="",'5. Risk Assessment'!H33=""),"",'5. Risk Assessment'!H33)</x:f>
      </x:c>
      <x:c r="G36" s="210" t="str">
        <x:f>IF('5. Risk Assessment'!A33="","",IF(AND('5. Risk Assessment'!I33="",'5. Risk Assessment'!J33=""),"",IF('5. Risk Assessment'!I33&lt;&gt;"","IIT: "&amp;'5. Risk Assessment'!I33,"")&amp;IF('5. Risk Assessment'!J33&lt;&gt;"",IF('5. Risk Assessment'!I33&lt;&gt;"",CHAR(10),"")&amp;"User: "&amp;'5. Risk Assessment'!J33,"")))</x:f>
      </x:c>
      <x:c r="H36" s="210"/>
      <x:c r="I36" s="241"/>
      <x:c r="J36" s="242"/>
      <x:c r="K36" s="243"/>
      <x:c r="L36" s="241"/>
      <x:c r="M36" s="241"/>
      <x:c r="N36" s="242"/>
      <x:c r="S36" t="str">
        <x:f>IF($A36="","",IF(ISNUMBER($K36),IF(AND($K36&gt;0,$K36&lt;=2958465),"","Invalid due date"),IF(OR($K36="",$K36="Type a due date (dd-mmm-yyyy)",$K36="Action window closed — after-the-fact review required"),"","Invalid due date")))</x:f>
      </x:c>
      <x:c r="T36" t="str">
        <x:f>IF($A36="","",IF(AND($L36&lt;&gt;"Not applicable",LEN(TRIM($J36))=0),"Owner required",""))</x:f>
      </x:c>
    </x:row>
    <x:row r="37" ht="104.0999984741211" customHeight="1">
      <x:c r="A37" s="209" t="str">
        <x:f>IF('5. Risk Assessment'!A34="","",'5. Risk Assessment'!A34)</x:f>
      </x:c>
      <x:c r="B37" s="210" t="str">
        <x:f>IF('5. Risk Assessment'!A34="","",'5. Risk Assessment'!B34)</x:f>
      </x:c>
      <x:c r="C37" s="210"/>
      <x:c r="D37" s="210"/>
      <x:c r="E37" s="209" t="str">
        <x:f>IF(OR('5. Risk Assessment'!A34="",'5. Risk Assessment'!E34=""),"",'5. Risk Assessment'!E34&amp;" • "&amp;'5. Risk Assessment'!F34)</x:f>
      </x:c>
      <x:c r="F37" s="209" t="str">
        <x:f>IF(OR('5. Risk Assessment'!A34="",'5. Risk Assessment'!H34=""),"",'5. Risk Assessment'!H34)</x:f>
      </x:c>
      <x:c r="G37" s="210" t="str">
        <x:f>IF('5. Risk Assessment'!A34="","",IF(AND('5. Risk Assessment'!I34="",'5. Risk Assessment'!J34=""),"",IF('5. Risk Assessment'!I34&lt;&gt;"","IIT: "&amp;'5. Risk Assessment'!I34,"")&amp;IF('5. Risk Assessment'!J34&lt;&gt;"",IF('5. Risk Assessment'!I34&lt;&gt;"",CHAR(10),"")&amp;"User: "&amp;'5. Risk Assessment'!J34,"")))</x:f>
      </x:c>
      <x:c r="H37" s="210"/>
      <x:c r="I37" s="241"/>
      <x:c r="J37" s="242"/>
      <x:c r="K37" s="243"/>
      <x:c r="L37" s="241"/>
      <x:c r="M37" s="241"/>
      <x:c r="N37" s="242"/>
      <x:c r="S37" t="str">
        <x:f>IF($A37="","",IF(ISNUMBER($K37),IF(AND($K37&gt;0,$K37&lt;=2958465),"","Invalid due date"),IF(OR($K37="",$K37="Type a due date (dd-mmm-yyyy)",$K37="Action window closed — after-the-fact review required"),"","Invalid due date")))</x:f>
      </x:c>
      <x:c r="T37" t="str">
        <x:f>IF($A37="","",IF(AND($L37&lt;&gt;"Not applicable",LEN(TRIM($J37))=0),"Owner required",""))</x:f>
      </x:c>
    </x:row>
    <x:row r="38" ht="81" customHeight="1">
      <x:c r="A38" s="209" t="str">
        <x:f>IF('5. Risk Assessment'!A35="","",'5. Risk Assessment'!A35)</x:f>
      </x:c>
      <x:c r="B38" s="210" t="str">
        <x:f>IF('5. Risk Assessment'!A35="","",'5. Risk Assessment'!B35)</x:f>
      </x:c>
      <x:c r="C38" s="210"/>
      <x:c r="D38" s="210"/>
      <x:c r="E38" s="209" t="str">
        <x:f>IF(OR('5. Risk Assessment'!A35="",'5. Risk Assessment'!E35=""),"",'5. Risk Assessment'!E35&amp;" • "&amp;'5. Risk Assessment'!F35)</x:f>
      </x:c>
      <x:c r="F38" s="209" t="str">
        <x:f>IF(OR('5. Risk Assessment'!A35="",'5. Risk Assessment'!H35=""),"",'5. Risk Assessment'!H35)</x:f>
      </x:c>
      <x:c r="G38" s="210" t="str">
        <x:f>IF('5. Risk Assessment'!A35="","",IF(AND('5. Risk Assessment'!I35="",'5. Risk Assessment'!J35=""),"",IF('5. Risk Assessment'!I35&lt;&gt;"","IIT: "&amp;'5. Risk Assessment'!I35,"")&amp;IF('5. Risk Assessment'!J35&lt;&gt;"",IF('5. Risk Assessment'!I35&lt;&gt;"",CHAR(10),"")&amp;"User: "&amp;'5. Risk Assessment'!J35,"")))</x:f>
      </x:c>
      <x:c r="H38" s="210"/>
      <x:c r="I38" s="241"/>
      <x:c r="J38" s="242"/>
      <x:c r="K38" s="243"/>
      <x:c r="L38" s="241"/>
      <x:c r="M38" s="241"/>
      <x:c r="N38" s="242"/>
      <x:c r="S38" t="str">
        <x:f>IF($A38="","",IF(ISNUMBER($K38),IF(AND($K38&gt;0,$K38&lt;=2958465),"","Invalid due date"),IF(OR($K38="",$K38="Type a due date (dd-mmm-yyyy)",$K38="Action window closed — after-the-fact review required"),"","Invalid due date")))</x:f>
      </x:c>
      <x:c r="T38" t="str">
        <x:f>IF($A38="","",IF(AND($L38&lt;&gt;"Not applicable",LEN(TRIM($J38))=0),"Owner required",""))</x:f>
      </x:c>
    </x:row>
    <x:row r="39" ht="57.95000076293945" customHeight="1">
      <x:c r="A39" s="209" t="str">
        <x:f>IF('5. Risk Assessment'!A36="","",'5. Risk Assessment'!A36)</x:f>
      </x:c>
      <x:c r="B39" s="210" t="str">
        <x:f>IF('5. Risk Assessment'!A36="","",'5. Risk Assessment'!B36)</x:f>
      </x:c>
      <x:c r="C39" s="210"/>
      <x:c r="D39" s="210"/>
      <x:c r="E39" s="209" t="str">
        <x:f>IF(OR('5. Risk Assessment'!A36="",'5. Risk Assessment'!E36=""),"",'5. Risk Assessment'!E36&amp;" • "&amp;'5. Risk Assessment'!F36)</x:f>
      </x:c>
      <x:c r="F39" s="209" t="str">
        <x:f>IF(OR('5. Risk Assessment'!A36="",'5. Risk Assessment'!H36=""),"",'5. Risk Assessment'!H36)</x:f>
      </x:c>
      <x:c r="G39" s="210" t="str">
        <x:f>IF('5. Risk Assessment'!A36="","",IF(AND('5. Risk Assessment'!I36="",'5. Risk Assessment'!J36=""),"",IF('5. Risk Assessment'!I36&lt;&gt;"","IIT: "&amp;'5. Risk Assessment'!I36,"")&amp;IF('5. Risk Assessment'!J36&lt;&gt;"",IF('5. Risk Assessment'!I36&lt;&gt;"",CHAR(10),"")&amp;"User: "&amp;'5. Risk Assessment'!J36,"")))</x:f>
      </x:c>
      <x:c r="H39" s="210"/>
      <x:c r="I39" s="241"/>
      <x:c r="J39" s="242"/>
      <x:c r="K39" s="243"/>
      <x:c r="L39" s="241"/>
      <x:c r="M39" s="241"/>
      <x:c r="N39" s="242"/>
      <x:c r="S39" t="str">
        <x:f>IF($A39="","",IF(ISNUMBER($K39),IF(AND($K39&gt;0,$K39&lt;=2958465),"","Invalid due date"),IF(OR($K39="",$K39="Type a due date (dd-mmm-yyyy)",$K39="Action window closed — after-the-fact review required"),"","Invalid due date")))</x:f>
      </x:c>
      <x:c r="T39" t="str">
        <x:f>IF($A39="","",IF(AND($L39&lt;&gt;"Not applicable",LEN(TRIM($J39))=0),"Owner required",""))</x:f>
      </x:c>
    </x:row>
    <x:row r="40" ht="81" customHeight="1">
      <x:c r="A40" s="209" t="str">
        <x:f>IF('5. Risk Assessment'!A37="","",'5. Risk Assessment'!A37)</x:f>
      </x:c>
      <x:c r="B40" s="210" t="str">
        <x:f>IF('5. Risk Assessment'!A37="","",'5. Risk Assessment'!B37)</x:f>
      </x:c>
      <x:c r="C40" s="210"/>
      <x:c r="D40" s="210"/>
      <x:c r="E40" s="209" t="str">
        <x:f>IF(OR('5. Risk Assessment'!A37="",'5. Risk Assessment'!E37=""),"",'5. Risk Assessment'!E37&amp;" • "&amp;'5. Risk Assessment'!F37)</x:f>
      </x:c>
      <x:c r="F40" s="209" t="str">
        <x:f>IF(OR('5. Risk Assessment'!A37="",'5. Risk Assessment'!H37=""),"",'5. Risk Assessment'!H37)</x:f>
      </x:c>
      <x:c r="G40" s="210" t="str">
        <x:f>IF('5. Risk Assessment'!A37="","",IF(AND('5. Risk Assessment'!I37="",'5. Risk Assessment'!J37=""),"",IF('5. Risk Assessment'!I37&lt;&gt;"","IIT: "&amp;'5. Risk Assessment'!I37,"")&amp;IF('5. Risk Assessment'!J37&lt;&gt;"",IF('5. Risk Assessment'!I37&lt;&gt;"",CHAR(10),"")&amp;"User: "&amp;'5. Risk Assessment'!J37,"")))</x:f>
      </x:c>
      <x:c r="H40" s="210"/>
      <x:c r="I40" s="241"/>
      <x:c r="J40" s="242"/>
      <x:c r="K40" s="243"/>
      <x:c r="L40" s="241"/>
      <x:c r="M40" s="241"/>
      <x:c r="N40" s="242"/>
      <x:c r="S40" t="str">
        <x:f>IF($A40="","",IF(ISNUMBER($K40),IF(AND($K40&gt;0,$K40&lt;=2958465),"","Invalid due date"),IF(OR($K40="",$K40="Type a due date (dd-mmm-yyyy)",$K40="Action window closed — after-the-fact review required"),"","Invalid due date")))</x:f>
      </x:c>
      <x:c r="T40" t="str">
        <x:f>IF($A40="","",IF(AND($L40&lt;&gt;"Not applicable",LEN(TRIM($J40))=0),"Owner required",""))</x:f>
      </x:c>
    </x:row>
    <x:row r="41" ht="57.95000076293945" customHeight="1">
      <x:c r="A41" s="209" t="str">
        <x:f>IF('5. Risk Assessment'!A38="","",'5. Risk Assessment'!A38)</x:f>
      </x:c>
      <x:c r="B41" s="210" t="str">
        <x:f>IF('5. Risk Assessment'!A38="","",'5. Risk Assessment'!B38)</x:f>
      </x:c>
      <x:c r="C41" s="210"/>
      <x:c r="D41" s="210"/>
      <x:c r="E41" s="209" t="str">
        <x:f>IF(OR('5. Risk Assessment'!A38="",'5. Risk Assessment'!E38=""),"",'5. Risk Assessment'!E38&amp;" • "&amp;'5. Risk Assessment'!F38)</x:f>
      </x:c>
      <x:c r="F41" s="209" t="str">
        <x:f>IF(OR('5. Risk Assessment'!A38="",'5. Risk Assessment'!H38=""),"",'5. Risk Assessment'!H38)</x:f>
      </x:c>
      <x:c r="G41" s="210" t="str">
        <x:f>IF('5. Risk Assessment'!A38="","",IF(AND('5. Risk Assessment'!I38="",'5. Risk Assessment'!J38=""),"",IF('5. Risk Assessment'!I38&lt;&gt;"","IIT: "&amp;'5. Risk Assessment'!I38,"")&amp;IF('5. Risk Assessment'!J38&lt;&gt;"",IF('5. Risk Assessment'!I38&lt;&gt;"",CHAR(10),"")&amp;"User: "&amp;'5. Risk Assessment'!J38,"")))</x:f>
      </x:c>
      <x:c r="H41" s="210"/>
      <x:c r="I41" s="241"/>
      <x:c r="J41" s="242"/>
      <x:c r="K41" s="243"/>
      <x:c r="L41" s="241"/>
      <x:c r="M41" s="241"/>
      <x:c r="N41" s="242"/>
      <x:c r="S41" t="str">
        <x:f>IF($A41="","",IF(ISNUMBER($K41),IF(AND($K41&gt;0,$K41&lt;=2958465),"","Invalid due date"),IF(OR($K41="",$K41="Type a due date (dd-mmm-yyyy)",$K41="Action window closed — after-the-fact review required"),"","Invalid due date")))</x:f>
      </x:c>
      <x:c r="T41" t="str">
        <x:f>IF($A41="","",IF(AND($L41&lt;&gt;"Not applicable",LEN(TRIM($J41))=0),"Owner required",""))</x:f>
      </x:c>
    </x:row>
    <x:row r="42" ht="48" customHeight="1">
      <x:c r="A42" s="209" t="str">
        <x:f>IF('5. Risk Assessment'!A39="","",'5. Risk Assessment'!A39)</x:f>
      </x:c>
      <x:c r="B42" s="210" t="str">
        <x:f>IF('5. Risk Assessment'!A39="","",'5. Risk Assessment'!B39)</x:f>
      </x:c>
      <x:c r="C42" s="210"/>
      <x:c r="D42" s="210"/>
      <x:c r="E42" s="209" t="str">
        <x:f>IF(OR('5. Risk Assessment'!A39="",'5. Risk Assessment'!E39=""),"",'5. Risk Assessment'!E39&amp;" • "&amp;'5. Risk Assessment'!F39)</x:f>
      </x:c>
      <x:c r="F42" s="209" t="str">
        <x:f>IF(OR('5. Risk Assessment'!A39="",'5. Risk Assessment'!H39=""),"",'5. Risk Assessment'!H39)</x:f>
      </x:c>
      <x:c r="G42" s="210" t="str">
        <x:f>IF('5. Risk Assessment'!A39="","",IF(AND('5. Risk Assessment'!I39="",'5. Risk Assessment'!J39=""),"",IF('5. Risk Assessment'!I39&lt;&gt;"","IIT: "&amp;'5. Risk Assessment'!I39,"")&amp;IF('5. Risk Assessment'!J39&lt;&gt;"",IF('5. Risk Assessment'!I39&lt;&gt;"",CHAR(10),"")&amp;"User: "&amp;'5. Risk Assessment'!J39,"")))</x:f>
      </x:c>
      <x:c r="H42" s="210"/>
      <x:c r="I42" s="241"/>
      <x:c r="J42" s="242"/>
      <x:c r="K42" s="243"/>
      <x:c r="L42" s="241"/>
      <x:c r="M42" s="241"/>
      <x:c r="N42" s="242"/>
      <x:c r="S42" t="str">
        <x:f>IF($A42="","",IF(ISNUMBER($K42),IF(AND($K42&gt;0,$K42&lt;=2958465),"","Invalid due date"),IF(OR($K42="",$K42="Type a due date (dd-mmm-yyyy)",$K42="Action window closed — after-the-fact review required"),"","Invalid due date")))</x:f>
      </x:c>
      <x:c r="T42" t="str">
        <x:f>IF($A42="","",IF(AND($L42&lt;&gt;"Not applicable",LEN(TRIM($J42))=0),"Owner required",""))</x:f>
      </x:c>
    </x:row>
    <x:row r="43" ht="48" customHeight="1">
      <x:c r="A43" s="209" t="str">
        <x:f>IF('5. Risk Assessment'!A40="","",'5. Risk Assessment'!A40)</x:f>
      </x:c>
      <x:c r="B43" s="210" t="str">
        <x:f>IF('5. Risk Assessment'!A40="","",'5. Risk Assessment'!B40)</x:f>
      </x:c>
      <x:c r="C43" s="210"/>
      <x:c r="D43" s="210"/>
      <x:c r="E43" s="209" t="str">
        <x:f>IF(OR('5. Risk Assessment'!A40="",'5. Risk Assessment'!E40=""),"",'5. Risk Assessment'!E40&amp;" • "&amp;'5. Risk Assessment'!F40)</x:f>
      </x:c>
      <x:c r="F43" s="209" t="str">
        <x:f>IF(OR('5. Risk Assessment'!A40="",'5. Risk Assessment'!H40=""),"",'5. Risk Assessment'!H40)</x:f>
      </x:c>
      <x:c r="G43" s="210" t="str">
        <x:f>IF('5. Risk Assessment'!A40="","",IF(AND('5. Risk Assessment'!I40="",'5. Risk Assessment'!J40=""),"",IF('5. Risk Assessment'!I40&lt;&gt;"","IIT: "&amp;'5. Risk Assessment'!I40,"")&amp;IF('5. Risk Assessment'!J40&lt;&gt;"",IF('5. Risk Assessment'!I40&lt;&gt;"",CHAR(10),"")&amp;"User: "&amp;'5. Risk Assessment'!J40,"")))</x:f>
      </x:c>
      <x:c r="H43" s="210"/>
      <x:c r="I43" s="241"/>
      <x:c r="J43" s="242"/>
      <x:c r="K43" s="243"/>
      <x:c r="L43" s="241"/>
      <x:c r="M43" s="241"/>
      <x:c r="N43" s="242"/>
      <x:c r="S43" t="str">
        <x:f>IF($A43="","",IF(ISNUMBER($K43),IF(AND($K43&gt;0,$K43&lt;=2958465),"","Invalid due date"),IF(OR($K43="",$K43="Type a due date (dd-mmm-yyyy)",$K43="Action window closed — after-the-fact review required"),"","Invalid due date")))</x:f>
      </x:c>
      <x:c r="T43" t="str">
        <x:f>IF($A43="","",IF(AND($L43&lt;&gt;"Not applicable",LEN(TRIM($J43))=0),"Owner required",""))</x:f>
      </x:c>
    </x:row>
    <x:row r="44" ht="92.44999694824219" customHeight="1">
      <x:c r="A44" s="209" t="str">
        <x:f>IF('5. Risk Assessment'!A41="","",'5. Risk Assessment'!A41)</x:f>
      </x:c>
      <x:c r="B44" s="210" t="str">
        <x:f>IF('5. Risk Assessment'!A41="","",'5. Risk Assessment'!B41)</x:f>
      </x:c>
      <x:c r="C44" s="210"/>
      <x:c r="D44" s="210"/>
      <x:c r="E44" s="209" t="str">
        <x:f>IF(OR('5. Risk Assessment'!A41="",'5. Risk Assessment'!E41=""),"",'5. Risk Assessment'!E41&amp;" • "&amp;'5. Risk Assessment'!F41)</x:f>
      </x:c>
      <x:c r="F44" s="209" t="str">
        <x:f>IF(OR('5. Risk Assessment'!A41="",'5. Risk Assessment'!H41=""),"",'5. Risk Assessment'!H41)</x:f>
      </x:c>
      <x:c r="G44" s="210" t="str">
        <x:f>IF('5. Risk Assessment'!A41="","",IF(AND('5. Risk Assessment'!I41="",'5. Risk Assessment'!J41=""),"",IF('5. Risk Assessment'!I41&lt;&gt;"","IIT: "&amp;'5. Risk Assessment'!I41,"")&amp;IF('5. Risk Assessment'!J41&lt;&gt;"",IF('5. Risk Assessment'!I41&lt;&gt;"",CHAR(10),"")&amp;"User: "&amp;'5. Risk Assessment'!J41,"")))</x:f>
      </x:c>
      <x:c r="H44" s="210"/>
      <x:c r="I44" s="241"/>
      <x:c r="J44" s="242"/>
      <x:c r="K44" s="243"/>
      <x:c r="L44" s="241"/>
      <x:c r="M44" s="241"/>
      <x:c r="N44" s="242"/>
      <x:c r="S44" t="str">
        <x:f>IF($A44="","",IF(ISNUMBER($K44),IF(AND($K44&gt;0,$K44&lt;=2958465),"","Invalid due date"),IF(OR($K44="",$K44="Type a due date (dd-mmm-yyyy)",$K44="Action window closed — after-the-fact review required"),"","Invalid due date")))</x:f>
      </x:c>
      <x:c r="T44" t="str">
        <x:f>IF($A44="","",IF(AND($L44&lt;&gt;"Not applicable",LEN(TRIM($J44))=0),"Owner required",""))</x:f>
      </x:c>
    </x:row>
    <x:row r="45" ht="104.0999984741211" customHeight="1">
      <x:c r="A45" s="209" t="str">
        <x:f>IF('5. Risk Assessment'!A42="","",'5. Risk Assessment'!A42)</x:f>
      </x:c>
      <x:c r="B45" s="210" t="str">
        <x:f>IF('5. Risk Assessment'!A42="","",'5. Risk Assessment'!B42)</x:f>
      </x:c>
      <x:c r="C45" s="210"/>
      <x:c r="D45" s="210"/>
      <x:c r="E45" s="209" t="str">
        <x:f>IF(OR('5. Risk Assessment'!A42="",'5. Risk Assessment'!E42=""),"",'5. Risk Assessment'!E42&amp;" • "&amp;'5. Risk Assessment'!F42)</x:f>
      </x:c>
      <x:c r="F45" s="209" t="str">
        <x:f>IF(OR('5. Risk Assessment'!A42="",'5. Risk Assessment'!H42=""),"",'5. Risk Assessment'!H42)</x:f>
      </x:c>
      <x:c r="G45" s="210" t="str">
        <x:f>IF('5. Risk Assessment'!A42="","",IF(AND('5. Risk Assessment'!I42="",'5. Risk Assessment'!J42=""),"",IF('5. Risk Assessment'!I42&lt;&gt;"","IIT: "&amp;'5. Risk Assessment'!I42,"")&amp;IF('5. Risk Assessment'!J42&lt;&gt;"",IF('5. Risk Assessment'!I42&lt;&gt;"",CHAR(10),"")&amp;"User: "&amp;'5. Risk Assessment'!J42,"")))</x:f>
      </x:c>
      <x:c r="H45" s="210"/>
      <x:c r="I45" s="241"/>
      <x:c r="J45" s="242"/>
      <x:c r="K45" s="243"/>
      <x:c r="L45" s="241"/>
      <x:c r="M45" s="241"/>
      <x:c r="N45" s="242"/>
      <x:c r="S45" t="str">
        <x:f>IF($A45="","",IF(ISNUMBER($K45),IF(AND($K45&gt;0,$K45&lt;=2958465),"","Invalid due date"),IF(OR($K45="",$K45="Type a due date (dd-mmm-yyyy)",$K45="Action window closed — after-the-fact review required"),"","Invalid due date")))</x:f>
      </x:c>
      <x:c r="T45" t="str">
        <x:f>IF($A45="","",IF(AND($L45&lt;&gt;"Not applicable",LEN(TRIM($J45))=0),"Owner required",""))</x:f>
      </x:c>
    </x:row>
    <x:row r="46" ht="48" customHeight="1">
      <x:c r="A46" s="209" t="str">
        <x:f>IF('5. Risk Assessment'!A43="","",'5. Risk Assessment'!A43)</x:f>
      </x:c>
      <x:c r="B46" s="210" t="str">
        <x:f>IF('5. Risk Assessment'!A43="","",'5. Risk Assessment'!B43)</x:f>
      </x:c>
      <x:c r="C46" s="210"/>
      <x:c r="D46" s="210"/>
      <x:c r="E46" s="209" t="str">
        <x:f>IF(OR('5. Risk Assessment'!A43="",'5. Risk Assessment'!E43=""),"",'5. Risk Assessment'!E43&amp;" • "&amp;'5. Risk Assessment'!F43)</x:f>
      </x:c>
      <x:c r="F46" s="209" t="str">
        <x:f>IF(OR('5. Risk Assessment'!A43="",'5. Risk Assessment'!H43=""),"",'5. Risk Assessment'!H43)</x:f>
      </x:c>
      <x:c r="G46" s="210" t="str">
        <x:f>IF('5. Risk Assessment'!A43="","",IF(AND('5. Risk Assessment'!I43="",'5. Risk Assessment'!J43=""),"",IF('5. Risk Assessment'!I43&lt;&gt;"","IIT: "&amp;'5. Risk Assessment'!I43,"")&amp;IF('5. Risk Assessment'!J43&lt;&gt;"",IF('5. Risk Assessment'!I43&lt;&gt;"",CHAR(10),"")&amp;"User: "&amp;'5. Risk Assessment'!J43,"")))</x:f>
      </x:c>
      <x:c r="H46" s="210"/>
      <x:c r="I46" s="241"/>
      <x:c r="J46" s="242"/>
      <x:c r="K46" s="243"/>
      <x:c r="L46" s="241"/>
      <x:c r="M46" s="241"/>
      <x:c r="N46" s="242"/>
      <x:c r="S46" t="str">
        <x:f>IF($A46="","",IF(ISNUMBER($K46),IF(AND($K46&gt;0,$K46&lt;=2958465),"","Invalid due date"),IF(OR($K46="",$K46="Type a due date (dd-mmm-yyyy)",$K46="Action window closed — after-the-fact review required"),"","Invalid due date")))</x:f>
      </x:c>
      <x:c r="T46" t="str">
        <x:f>IF($A46="","",IF(AND($L46&lt;&gt;"Not applicable",LEN(TRIM($J46))=0),"Owner required",""))</x:f>
      </x:c>
    </x:row>
    <x:row r="47" ht="48" customHeight="1">
      <x:c r="A47" s="209" t="str">
        <x:f>IF('5. Risk Assessment'!A44="","",'5. Risk Assessment'!A44)</x:f>
      </x:c>
      <x:c r="B47" s="210" t="str">
        <x:f>IF('5. Risk Assessment'!A44="","",'5. Risk Assessment'!B44)</x:f>
      </x:c>
      <x:c r="C47" s="210"/>
      <x:c r="D47" s="210"/>
      <x:c r="E47" s="209" t="str">
        <x:f>IF(OR('5. Risk Assessment'!A44="",'5. Risk Assessment'!E44=""),"",'5. Risk Assessment'!E44&amp;" • "&amp;'5. Risk Assessment'!F44)</x:f>
      </x:c>
      <x:c r="F47" s="209" t="str">
        <x:f>IF(OR('5. Risk Assessment'!A44="",'5. Risk Assessment'!H44=""),"",'5. Risk Assessment'!H44)</x:f>
      </x:c>
      <x:c r="G47" s="210" t="str">
        <x:f>IF('5. Risk Assessment'!A44="","",IF(AND('5. Risk Assessment'!I44="",'5. Risk Assessment'!J44=""),"",IF('5. Risk Assessment'!I44&lt;&gt;"","IIT: "&amp;'5. Risk Assessment'!I44,"")&amp;IF('5. Risk Assessment'!J44&lt;&gt;"",IF('5. Risk Assessment'!I44&lt;&gt;"",CHAR(10),"")&amp;"User: "&amp;'5. Risk Assessment'!J44,"")))</x:f>
      </x:c>
      <x:c r="H47" s="210"/>
      <x:c r="I47" s="241"/>
      <x:c r="J47" s="242"/>
      <x:c r="K47" s="243"/>
      <x:c r="L47" s="241"/>
      <x:c r="M47" s="241"/>
      <x:c r="N47" s="242"/>
      <x:c r="S47" t="str">
        <x:f>IF($A47="","",IF(ISNUMBER($K47),IF(AND($K47&gt;0,$K47&lt;=2958465),"","Invalid due date"),IF(OR($K47="",$K47="Type a due date (dd-mmm-yyyy)",$K47="Action window closed — after-the-fact review required"),"","Invalid due date")))</x:f>
      </x:c>
      <x:c r="T47" t="str">
        <x:f>IF($A47="","",IF(AND($L47&lt;&gt;"Not applicable",LEN(TRIM($J47))=0),"Owner required",""))</x:f>
      </x:c>
    </x:row>
    <x:row r="48" ht="57.95000076293945" customHeight="1">
      <x:c r="A48" s="209" t="str">
        <x:f>IF('5. Risk Assessment'!A45="","",'5. Risk Assessment'!A45)</x:f>
      </x:c>
      <x:c r="B48" s="210" t="str">
        <x:f>IF('5. Risk Assessment'!A45="","",'5. Risk Assessment'!B45)</x:f>
      </x:c>
      <x:c r="C48" s="210"/>
      <x:c r="D48" s="210"/>
      <x:c r="E48" s="209" t="str">
        <x:f>IF(OR('5. Risk Assessment'!A45="",'5. Risk Assessment'!E45=""),"",'5. Risk Assessment'!E45&amp;" • "&amp;'5. Risk Assessment'!F45)</x:f>
      </x:c>
      <x:c r="F48" s="209" t="str">
        <x:f>IF(OR('5. Risk Assessment'!A45="",'5. Risk Assessment'!H45=""),"",'5. Risk Assessment'!H45)</x:f>
      </x:c>
      <x:c r="G48" s="210" t="str">
        <x:f>IF('5. Risk Assessment'!A45="","",IF(AND('5. Risk Assessment'!I45="",'5. Risk Assessment'!J45=""),"",IF('5. Risk Assessment'!I45&lt;&gt;"","IIT: "&amp;'5. Risk Assessment'!I45,"")&amp;IF('5. Risk Assessment'!J45&lt;&gt;"",IF('5. Risk Assessment'!I45&lt;&gt;"",CHAR(10),"")&amp;"User: "&amp;'5. Risk Assessment'!J45,"")))</x:f>
      </x:c>
      <x:c r="H48" s="210"/>
      <x:c r="I48" s="241"/>
      <x:c r="J48" s="242"/>
      <x:c r="K48" s="243"/>
      <x:c r="L48" s="241"/>
      <x:c r="M48" s="241"/>
      <x:c r="N48" s="242"/>
      <x:c r="S48" t="str">
        <x:f>IF($A48="","",IF(ISNUMBER($K48),IF(AND($K48&gt;0,$K48&lt;=2958465),"","Invalid due date"),IF(OR($K48="",$K48="Type a due date (dd-mmm-yyyy)",$K48="Action window closed — after-the-fact review required"),"","Invalid due date")))</x:f>
      </x:c>
      <x:c r="T48" t="str">
        <x:f>IF($A48="","",IF(AND($L48&lt;&gt;"Not applicable",LEN(TRIM($J48))=0),"Owner required",""))</x:f>
      </x:c>
    </x:row>
    <x:row r="49" ht="69.5999984741211" customHeight="1">
      <x:c r="A49" s="209" t="str">
        <x:f>IF('5. Risk Assessment'!A46="","",'5. Risk Assessment'!A46)</x:f>
      </x:c>
      <x:c r="B49" s="210" t="str">
        <x:f>IF('5. Risk Assessment'!A46="","",'5. Risk Assessment'!B46)</x:f>
      </x:c>
      <x:c r="C49" s="210"/>
      <x:c r="D49" s="210"/>
      <x:c r="E49" s="209" t="str">
        <x:f>IF(OR('5. Risk Assessment'!A46="",'5. Risk Assessment'!E46=""),"",'5. Risk Assessment'!E46&amp;" • "&amp;'5. Risk Assessment'!F46)</x:f>
      </x:c>
      <x:c r="F49" s="209" t="str">
        <x:f>IF(OR('5. Risk Assessment'!A46="",'5. Risk Assessment'!H46=""),"",'5. Risk Assessment'!H46)</x:f>
      </x:c>
      <x:c r="G49" s="210" t="str">
        <x:f>IF('5. Risk Assessment'!A46="","",IF(AND('5. Risk Assessment'!I46="",'5. Risk Assessment'!J46=""),"",IF('5. Risk Assessment'!I46&lt;&gt;"","IIT: "&amp;'5. Risk Assessment'!I46,"")&amp;IF('5. Risk Assessment'!J46&lt;&gt;"",IF('5. Risk Assessment'!I46&lt;&gt;"",CHAR(10),"")&amp;"User: "&amp;'5. Risk Assessment'!J46,"")))</x:f>
      </x:c>
      <x:c r="H49" s="210"/>
      <x:c r="I49" s="241"/>
      <x:c r="J49" s="242"/>
      <x:c r="K49" s="243"/>
      <x:c r="L49" s="241"/>
      <x:c r="M49" s="241"/>
      <x:c r="N49" s="242"/>
      <x:c r="S49" t="str">
        <x:f>IF($A49="","",IF(ISNUMBER($K49),IF(AND($K49&gt;0,$K49&lt;=2958465),"","Invalid due date"),IF(OR($K49="",$K49="Type a due date (dd-mmm-yyyy)",$K49="Action window closed — after-the-fact review required"),"","Invalid due date")))</x:f>
      </x:c>
      <x:c r="T49" t="str">
        <x:f>IF($A49="","",IF(AND($L49&lt;&gt;"Not applicable",LEN(TRIM($J49))=0),"Owner required",""))</x:f>
      </x:c>
    </x:row>
    <x:row r="50" ht="81" customHeight="1">
      <x:c r="A50" s="209" t="str">
        <x:f>IF('5. Risk Assessment'!A47="","",'5. Risk Assessment'!A47)</x:f>
      </x:c>
      <x:c r="B50" s="210" t="str">
        <x:f>IF('5. Risk Assessment'!A47="","",'5. Risk Assessment'!B47)</x:f>
      </x:c>
      <x:c r="C50" s="210"/>
      <x:c r="D50" s="210"/>
      <x:c r="E50" s="209" t="str">
        <x:f>IF(OR('5. Risk Assessment'!A47="",'5. Risk Assessment'!E47=""),"",'5. Risk Assessment'!E47&amp;" • "&amp;'5. Risk Assessment'!F47)</x:f>
      </x:c>
      <x:c r="F50" s="209" t="str">
        <x:f>IF(OR('5. Risk Assessment'!A47="",'5. Risk Assessment'!H47=""),"",'5. Risk Assessment'!H47)</x:f>
      </x:c>
      <x:c r="G50" s="210" t="str">
        <x:f>IF('5. Risk Assessment'!A47="","",IF(AND('5. Risk Assessment'!I47="",'5. Risk Assessment'!J47=""),"",IF('5. Risk Assessment'!I47&lt;&gt;"","IIT: "&amp;'5. Risk Assessment'!I47,"")&amp;IF('5. Risk Assessment'!J47&lt;&gt;"",IF('5. Risk Assessment'!I47&lt;&gt;"",CHAR(10),"")&amp;"User: "&amp;'5. Risk Assessment'!J47,"")))</x:f>
      </x:c>
      <x:c r="H50" s="210"/>
      <x:c r="I50" s="241"/>
      <x:c r="J50" s="242"/>
      <x:c r="K50" s="243"/>
      <x:c r="L50" s="241"/>
      <x:c r="M50" s="241"/>
      <x:c r="N50" s="242"/>
      <x:c r="S50" t="str">
        <x:f>IF($A50="","",IF(ISNUMBER($K50),IF(AND($K50&gt;0,$K50&lt;=2958465),"","Invalid due date"),IF(OR($K50="",$K50="Type a due date (dd-mmm-yyyy)",$K50="Action window closed — after-the-fact review required"),"","Invalid due date")))</x:f>
      </x:c>
      <x:c r="T50" t="str">
        <x:f>IF($A50="","",IF(AND($L50&lt;&gt;"Not applicable",LEN(TRIM($J50))=0),"Owner required",""))</x:f>
      </x:c>
    </x:row>
    <x:row r="51" ht="104.0999984741211" customHeight="1">
      <x:c r="A51" s="209" t="str">
        <x:f>IF('5. Risk Assessment'!A48="","",'5. Risk Assessment'!A48)</x:f>
      </x:c>
      <x:c r="B51" s="210" t="str">
        <x:f>IF('5. Risk Assessment'!A48="","",'5. Risk Assessment'!B48)</x:f>
      </x:c>
      <x:c r="C51" s="210"/>
      <x:c r="D51" s="210"/>
      <x:c r="E51" s="209" t="str">
        <x:f>IF(OR('5. Risk Assessment'!A48="",'5. Risk Assessment'!E48=""),"",'5. Risk Assessment'!E48&amp;" • "&amp;'5. Risk Assessment'!F48)</x:f>
      </x:c>
      <x:c r="F51" s="209" t="str">
        <x:f>IF(OR('5. Risk Assessment'!A48="",'5. Risk Assessment'!H48=""),"",'5. Risk Assessment'!H48)</x:f>
      </x:c>
      <x:c r="G51" s="210" t="str">
        <x:f>IF('5. Risk Assessment'!A48="","",IF(AND('5. Risk Assessment'!I48="",'5. Risk Assessment'!J48=""),"",IF('5. Risk Assessment'!I48&lt;&gt;"","IIT: "&amp;'5. Risk Assessment'!I48,"")&amp;IF('5. Risk Assessment'!J48&lt;&gt;"",IF('5. Risk Assessment'!I48&lt;&gt;"",CHAR(10),"")&amp;"User: "&amp;'5. Risk Assessment'!J48,"")))</x:f>
      </x:c>
      <x:c r="H51" s="210"/>
      <x:c r="I51" s="241"/>
      <x:c r="J51" s="242"/>
      <x:c r="K51" s="243"/>
      <x:c r="L51" s="241"/>
      <x:c r="M51" s="241"/>
      <x:c r="N51" s="242"/>
      <x:c r="S51" t="str">
        <x:f>IF($A51="","",IF(ISNUMBER($K51),IF(AND($K51&gt;0,$K51&lt;=2958465),"","Invalid due date"),IF(OR($K51="",$K51="Type a due date (dd-mmm-yyyy)",$K51="Action window closed — after-the-fact review required"),"","Invalid due date")))</x:f>
      </x:c>
      <x:c r="T51" t="str">
        <x:f>IF($A51="","",IF(AND($L51&lt;&gt;"Not applicable",LEN(TRIM($J51))=0),"Owner required",""))</x:f>
      </x:c>
    </x:row>
    <x:row r="52" ht="81" customHeight="1">
      <x:c r="A52" s="209" t="str">
        <x:f>IF('5. Risk Assessment'!A49="","",'5. Risk Assessment'!A49)</x:f>
      </x:c>
      <x:c r="B52" s="210" t="str">
        <x:f>IF('5. Risk Assessment'!A49="","",'5. Risk Assessment'!B49)</x:f>
      </x:c>
      <x:c r="C52" s="210"/>
      <x:c r="D52" s="210"/>
      <x:c r="E52" s="209" t="str">
        <x:f>IF(OR('5. Risk Assessment'!A49="",'5. Risk Assessment'!E49=""),"",'5. Risk Assessment'!E49&amp;" • "&amp;'5. Risk Assessment'!F49)</x:f>
      </x:c>
      <x:c r="F52" s="209" t="str">
        <x:f>IF(OR('5. Risk Assessment'!A49="",'5. Risk Assessment'!H49=""),"",'5. Risk Assessment'!H49)</x:f>
      </x:c>
      <x:c r="G52" s="210" t="str">
        <x:f>IF('5. Risk Assessment'!A49="","",IF(AND('5. Risk Assessment'!I49="",'5. Risk Assessment'!J49=""),"",IF('5. Risk Assessment'!I49&lt;&gt;"","IIT: "&amp;'5. Risk Assessment'!I49,"")&amp;IF('5. Risk Assessment'!J49&lt;&gt;"",IF('5. Risk Assessment'!I49&lt;&gt;"",CHAR(10),"")&amp;"User: "&amp;'5. Risk Assessment'!J49,"")))</x:f>
      </x:c>
      <x:c r="H52" s="210"/>
      <x:c r="I52" s="241"/>
      <x:c r="J52" s="242"/>
      <x:c r="K52" s="243"/>
      <x:c r="L52" s="241"/>
      <x:c r="M52" s="241"/>
      <x:c r="N52" s="242"/>
      <x:c r="S52" t="str">
        <x:f>IF($A52="","",IF(ISNUMBER($K52),IF(AND($K52&gt;0,$K52&lt;=2958465),"","Invalid due date"),IF(OR($K52="",$K52="Type a due date (dd-mmm-yyyy)",$K52="Action window closed — after-the-fact review required"),"","Invalid due date")))</x:f>
      </x:c>
      <x:c r="T52" t="str">
        <x:f>IF($A52="","",IF(AND($L52&lt;&gt;"Not applicable",LEN(TRIM($J52))=0),"Owner required",""))</x:f>
      </x:c>
    </x:row>
    <x:row r="53" ht="57.95000076293945" customHeight="1">
      <x:c r="A53" s="209" t="str">
        <x:f>IF('5. Risk Assessment'!A50="","",'5. Risk Assessment'!A50)</x:f>
      </x:c>
      <x:c r="B53" s="210" t="str">
        <x:f>IF('5. Risk Assessment'!A50="","",'5. Risk Assessment'!B50)</x:f>
      </x:c>
      <x:c r="C53" s="210"/>
      <x:c r="D53" s="210"/>
      <x:c r="E53" s="209" t="str">
        <x:f>IF(OR('5. Risk Assessment'!A50="",'5. Risk Assessment'!E50=""),"",'5. Risk Assessment'!E50&amp;" • "&amp;'5. Risk Assessment'!F50)</x:f>
      </x:c>
      <x:c r="F53" s="209" t="str">
        <x:f>IF(OR('5. Risk Assessment'!A50="",'5. Risk Assessment'!H50=""),"",'5. Risk Assessment'!H50)</x:f>
      </x:c>
      <x:c r="G53" s="210" t="str">
        <x:f>IF('5. Risk Assessment'!A50="","",IF(AND('5. Risk Assessment'!I50="",'5. Risk Assessment'!J50=""),"",IF('5. Risk Assessment'!I50&lt;&gt;"","IIT: "&amp;'5. Risk Assessment'!I50,"")&amp;IF('5. Risk Assessment'!J50&lt;&gt;"",IF('5. Risk Assessment'!I50&lt;&gt;"",CHAR(10),"")&amp;"User: "&amp;'5. Risk Assessment'!J50,"")))</x:f>
      </x:c>
      <x:c r="H53" s="210"/>
      <x:c r="I53" s="241"/>
      <x:c r="J53" s="242"/>
      <x:c r="K53" s="243"/>
      <x:c r="L53" s="241"/>
      <x:c r="M53" s="241"/>
      <x:c r="N53" s="242"/>
      <x:c r="S53" t="str">
        <x:f>IF($A53="","",IF(ISNUMBER($K53),IF(AND($K53&gt;0,$K53&lt;=2958465),"","Invalid due date"),IF(OR($K53="",$K53="Type a due date (dd-mmm-yyyy)",$K53="Action window closed — after-the-fact review required"),"","Invalid due date")))</x:f>
      </x:c>
      <x:c r="T53" t="str">
        <x:f>IF($A53="","",IF(AND($L53&lt;&gt;"Not applicable",LEN(TRIM($J53))=0),"Owner required",""))</x:f>
      </x:c>
    </x:row>
    <x:row r="54" ht="81" customHeight="1">
      <x:c r="A54" s="209" t="str">
        <x:f>IF('5. Risk Assessment'!A51="","",'5. Risk Assessment'!A51)</x:f>
      </x:c>
      <x:c r="B54" s="210" t="str">
        <x:f>IF('5. Risk Assessment'!A51="","",'5. Risk Assessment'!B51)</x:f>
      </x:c>
      <x:c r="C54" s="210"/>
      <x:c r="D54" s="210"/>
      <x:c r="E54" s="209" t="str">
        <x:f>IF(OR('5. Risk Assessment'!A51="",'5. Risk Assessment'!E51=""),"",'5. Risk Assessment'!E51&amp;" • "&amp;'5. Risk Assessment'!F51)</x:f>
      </x:c>
      <x:c r="F54" s="209" t="str">
        <x:f>IF(OR('5. Risk Assessment'!A51="",'5. Risk Assessment'!H51=""),"",'5. Risk Assessment'!H51)</x:f>
      </x:c>
      <x:c r="G54" s="210" t="str">
        <x:f>IF('5. Risk Assessment'!A51="","",IF(AND('5. Risk Assessment'!I51="",'5. Risk Assessment'!J51=""),"",IF('5. Risk Assessment'!I51&lt;&gt;"","IIT: "&amp;'5. Risk Assessment'!I51,"")&amp;IF('5. Risk Assessment'!J51&lt;&gt;"",IF('5. Risk Assessment'!I51&lt;&gt;"",CHAR(10),"")&amp;"User: "&amp;'5. Risk Assessment'!J51,"")))</x:f>
      </x:c>
      <x:c r="H54" s="210"/>
      <x:c r="I54" s="241"/>
      <x:c r="J54" s="242"/>
      <x:c r="K54" s="243"/>
      <x:c r="L54" s="241"/>
      <x:c r="M54" s="241"/>
      <x:c r="N54" s="242"/>
      <x:c r="S54" t="str">
        <x:f>IF($A54="","",IF(ISNUMBER($K54),IF(AND($K54&gt;0,$K54&lt;=2958465),"","Invalid due date"),IF(OR($K54="",$K54="Type a due date (dd-mmm-yyyy)",$K54="Action window closed — after-the-fact review required"),"","Invalid due date")))</x:f>
      </x:c>
      <x:c r="T54" t="str">
        <x:f>IF($A54="","",IF(AND($L54&lt;&gt;"Not applicable",LEN(TRIM($J54))=0),"Owner required",""))</x:f>
      </x:c>
    </x:row>
    <x:row r="55" ht="57.95000076293945" customHeight="1">
      <x:c r="A55" s="209" t="str">
        <x:f>IF('5. Risk Assessment'!A52="","",'5. Risk Assessment'!A52)</x:f>
      </x:c>
      <x:c r="B55" s="210" t="str">
        <x:f>IF('5. Risk Assessment'!A52="","",'5. Risk Assessment'!B52)</x:f>
      </x:c>
      <x:c r="C55" s="210"/>
      <x:c r="D55" s="210"/>
      <x:c r="E55" s="209" t="str">
        <x:f>IF(OR('5. Risk Assessment'!A52="",'5. Risk Assessment'!E52=""),"",'5. Risk Assessment'!E52&amp;" • "&amp;'5. Risk Assessment'!F52)</x:f>
      </x:c>
      <x:c r="F55" s="209" t="str">
        <x:f>IF(OR('5. Risk Assessment'!A52="",'5. Risk Assessment'!H52=""),"",'5. Risk Assessment'!H52)</x:f>
      </x:c>
      <x:c r="G55" s="210" t="str">
        <x:f>IF('5. Risk Assessment'!A52="","",IF(AND('5. Risk Assessment'!I52="",'5. Risk Assessment'!J52=""),"",IF('5. Risk Assessment'!I52&lt;&gt;"","IIT: "&amp;'5. Risk Assessment'!I52,"")&amp;IF('5. Risk Assessment'!J52&lt;&gt;"",IF('5. Risk Assessment'!I52&lt;&gt;"",CHAR(10),"")&amp;"User: "&amp;'5. Risk Assessment'!J52,"")))</x:f>
      </x:c>
      <x:c r="H55" s="210"/>
      <x:c r="I55" s="241"/>
      <x:c r="J55" s="242"/>
      <x:c r="K55" s="243"/>
      <x:c r="L55" s="241"/>
      <x:c r="M55" s="241"/>
      <x:c r="N55" s="242"/>
      <x:c r="S55" t="str">
        <x:f>IF($A55="","",IF(ISNUMBER($K55),IF(AND($K55&gt;0,$K55&lt;=2958465),"","Invalid due date"),IF(OR($K55="",$K55="Type a due date (dd-mmm-yyyy)",$K55="Action window closed — after-the-fact review required"),"","Invalid due date")))</x:f>
      </x:c>
      <x:c r="T55" t="str">
        <x:f>IF($A55="","",IF(AND($L55&lt;&gt;"Not applicable",LEN(TRIM($J55))=0),"Owner required",""))</x:f>
      </x:c>
    </x:row>
    <x:row r="56" ht="48" customHeight="1">
      <x:c r="A56" s="209" t="str">
        <x:f>IF('5. Risk Assessment'!A53="","",'5. Risk Assessment'!A53)</x:f>
      </x:c>
      <x:c r="B56" s="210" t="str">
        <x:f>IF('5. Risk Assessment'!A53="","",'5. Risk Assessment'!B53)</x:f>
      </x:c>
      <x:c r="C56" s="210"/>
      <x:c r="D56" s="210"/>
      <x:c r="E56" s="209" t="str">
        <x:f>IF(OR('5. Risk Assessment'!A53="",'5. Risk Assessment'!E53=""),"",'5. Risk Assessment'!E53&amp;" • "&amp;'5. Risk Assessment'!F53)</x:f>
      </x:c>
      <x:c r="F56" s="209" t="str">
        <x:f>IF(OR('5. Risk Assessment'!A53="",'5. Risk Assessment'!H53=""),"",'5. Risk Assessment'!H53)</x:f>
      </x:c>
      <x:c r="G56" s="210" t="str">
        <x:f>IF('5. Risk Assessment'!A53="","",IF(AND('5. Risk Assessment'!I53="",'5. Risk Assessment'!J53=""),"",IF('5. Risk Assessment'!I53&lt;&gt;"","IIT: "&amp;'5. Risk Assessment'!I53,"")&amp;IF('5. Risk Assessment'!J53&lt;&gt;"",IF('5. Risk Assessment'!I53&lt;&gt;"",CHAR(10),"")&amp;"User: "&amp;'5. Risk Assessment'!J53,"")))</x:f>
      </x:c>
      <x:c r="H56" s="210"/>
      <x:c r="I56" s="241"/>
      <x:c r="J56" s="242"/>
      <x:c r="K56" s="243"/>
      <x:c r="L56" s="241"/>
      <x:c r="M56" s="241"/>
      <x:c r="N56" s="242"/>
      <x:c r="S56" t="str">
        <x:f>IF($A56="","",IF(ISNUMBER($K56),IF(AND($K56&gt;0,$K56&lt;=2958465),"","Invalid due date"),IF(OR($K56="",$K56="Type a due date (dd-mmm-yyyy)",$K56="Action window closed — after-the-fact review required"),"","Invalid due date")))</x:f>
      </x:c>
      <x:c r="T56" t="str">
        <x:f>IF($A56="","",IF(AND($L56&lt;&gt;"Not applicable",LEN(TRIM($J56))=0),"Owner required",""))</x:f>
      </x:c>
    </x:row>
    <x:row r="57" ht="48" customHeight="1">
      <x:c r="A57" s="209" t="str">
        <x:f>IF('5. Risk Assessment'!A54="","",'5. Risk Assessment'!A54)</x:f>
      </x:c>
      <x:c r="B57" s="210" t="str">
        <x:f>IF('5. Risk Assessment'!A54="","",'5. Risk Assessment'!B54)</x:f>
      </x:c>
      <x:c r="C57" s="210"/>
      <x:c r="D57" s="210"/>
      <x:c r="E57" s="209" t="str">
        <x:f>IF(OR('5. Risk Assessment'!A54="",'5. Risk Assessment'!E54=""),"",'5. Risk Assessment'!E54&amp;" • "&amp;'5. Risk Assessment'!F54)</x:f>
      </x:c>
      <x:c r="F57" s="209" t="str">
        <x:f>IF(OR('5. Risk Assessment'!A54="",'5. Risk Assessment'!H54=""),"",'5. Risk Assessment'!H54)</x:f>
      </x:c>
      <x:c r="G57" s="210" t="str">
        <x:f>IF('5. Risk Assessment'!A54="","",IF(AND('5. Risk Assessment'!I54="",'5. Risk Assessment'!J54=""),"",IF('5. Risk Assessment'!I54&lt;&gt;"","IIT: "&amp;'5. Risk Assessment'!I54,"")&amp;IF('5. Risk Assessment'!J54&lt;&gt;"",IF('5. Risk Assessment'!I54&lt;&gt;"",CHAR(10),"")&amp;"User: "&amp;'5. Risk Assessment'!J54,"")))</x:f>
      </x:c>
      <x:c r="H57" s="210"/>
      <x:c r="I57" s="241"/>
      <x:c r="J57" s="242"/>
      <x:c r="K57" s="243"/>
      <x:c r="L57" s="241"/>
      <x:c r="M57" s="241"/>
      <x:c r="N57" s="242"/>
      <x:c r="S57" t="str">
        <x:f>IF($A57="","",IF(ISNUMBER($K57),IF(AND($K57&gt;0,$K57&lt;=2958465),"","Invalid due date"),IF(OR($K57="",$K57="Type a due date (dd-mmm-yyyy)",$K57="Action window closed — after-the-fact review required"),"","Invalid due date")))</x:f>
      </x:c>
      <x:c r="T57" t="str">
        <x:f>IF($A57="","",IF(AND($L57&lt;&gt;"Not applicable",LEN(TRIM($J57))=0),"Owner required",""))</x:f>
      </x:c>
    </x:row>
    <x:row r="58" ht="92.44999694824219" customHeight="1">
      <x:c r="A58" s="209" t="str">
        <x:f>IF('5. Risk Assessment'!A55="","",'5. Risk Assessment'!A55)</x:f>
      </x:c>
      <x:c r="B58" s="210" t="str">
        <x:f>IF('5. Risk Assessment'!A55="","",'5. Risk Assessment'!B55)</x:f>
      </x:c>
      <x:c r="C58" s="210"/>
      <x:c r="D58" s="210"/>
      <x:c r="E58" s="209" t="str">
        <x:f>IF(OR('5. Risk Assessment'!A55="",'5. Risk Assessment'!E55=""),"",'5. Risk Assessment'!E55&amp;" • "&amp;'5. Risk Assessment'!F55)</x:f>
      </x:c>
      <x:c r="F58" s="209" t="str">
        <x:f>IF(OR('5. Risk Assessment'!A55="",'5. Risk Assessment'!H55=""),"",'5. Risk Assessment'!H55)</x:f>
      </x:c>
      <x:c r="G58" s="210" t="str">
        <x:f>IF('5. Risk Assessment'!A55="","",IF(AND('5. Risk Assessment'!I55="",'5. Risk Assessment'!J55=""),"",IF('5. Risk Assessment'!I55&lt;&gt;"","IIT: "&amp;'5. Risk Assessment'!I55,"")&amp;IF('5. Risk Assessment'!J55&lt;&gt;"",IF('5. Risk Assessment'!I55&lt;&gt;"",CHAR(10),"")&amp;"User: "&amp;'5. Risk Assessment'!J55,"")))</x:f>
      </x:c>
      <x:c r="H58" s="210"/>
      <x:c r="I58" s="241"/>
      <x:c r="J58" s="242"/>
      <x:c r="K58" s="243"/>
      <x:c r="L58" s="241"/>
      <x:c r="M58" s="241"/>
      <x:c r="N58" s="242"/>
      <x:c r="S58" t="str">
        <x:f>IF($A58="","",IF(ISNUMBER($K58),IF(AND($K58&gt;0,$K58&lt;=2958465),"","Invalid due date"),IF(OR($K58="",$K58="Type a due date (dd-mmm-yyyy)",$K58="Action window closed — after-the-fact review required"),"","Invalid due date")))</x:f>
      </x:c>
      <x:c r="T58" t="str">
        <x:f>IF($A58="","",IF(AND($L58&lt;&gt;"Not applicable",LEN(TRIM($J58))=0),"Owner required",""))</x:f>
      </x:c>
    </x:row>
    <x:row r="59" ht="104.0999984741211" customHeight="1">
      <x:c r="A59" s="209" t="str">
        <x:f>IF('5. Risk Assessment'!A56="","",'5. Risk Assessment'!A56)</x:f>
      </x:c>
      <x:c r="B59" s="210" t="str">
        <x:f>IF('5. Risk Assessment'!A56="","",'5. Risk Assessment'!B56)</x:f>
      </x:c>
      <x:c r="C59" s="210"/>
      <x:c r="D59" s="210"/>
      <x:c r="E59" s="209" t="str">
        <x:f>IF(OR('5. Risk Assessment'!A56="",'5. Risk Assessment'!E56=""),"",'5. Risk Assessment'!E56&amp;" • "&amp;'5. Risk Assessment'!F56)</x:f>
      </x:c>
      <x:c r="F59" s="209" t="str">
        <x:f>IF(OR('5. Risk Assessment'!A56="",'5. Risk Assessment'!H56=""),"",'5. Risk Assessment'!H56)</x:f>
      </x:c>
      <x:c r="G59" s="210" t="str">
        <x:f>IF('5. Risk Assessment'!A56="","",IF(AND('5. Risk Assessment'!I56="",'5. Risk Assessment'!J56=""),"",IF('5. Risk Assessment'!I56&lt;&gt;"","IIT: "&amp;'5. Risk Assessment'!I56,"")&amp;IF('5. Risk Assessment'!J56&lt;&gt;"",IF('5. Risk Assessment'!I56&lt;&gt;"",CHAR(10),"")&amp;"User: "&amp;'5. Risk Assessment'!J56,"")))</x:f>
      </x:c>
      <x:c r="H59" s="210"/>
      <x:c r="I59" s="241"/>
      <x:c r="J59" s="242"/>
      <x:c r="K59" s="243"/>
      <x:c r="L59" s="241"/>
      <x:c r="M59" s="241"/>
      <x:c r="N59" s="242"/>
      <x:c r="S59" t="str">
        <x:f>IF($A59="","",IF(ISNUMBER($K59),IF(AND($K59&gt;0,$K59&lt;=2958465),"","Invalid due date"),IF(OR($K59="",$K59="Type a due date (dd-mmm-yyyy)",$K59="Action window closed — after-the-fact review required"),"","Invalid due date")))</x:f>
      </x:c>
      <x:c r="T59" t="str">
        <x:f>IF($A59="","",IF(AND($L59&lt;&gt;"Not applicable",LEN(TRIM($J59))=0),"Owner required",""))</x:f>
      </x:c>
    </x:row>
    <x:row r="60" ht="48" customHeight="1">
      <x:c r="A60" s="209" t="str">
        <x:f>IF('5. Risk Assessment'!A57="","",'5. Risk Assessment'!A57)</x:f>
      </x:c>
      <x:c r="B60" s="210" t="str">
        <x:f>IF('5. Risk Assessment'!A57="","",'5. Risk Assessment'!B57)</x:f>
      </x:c>
      <x:c r="C60" s="210"/>
      <x:c r="D60" s="210"/>
      <x:c r="E60" s="209" t="str">
        <x:f>IF(OR('5. Risk Assessment'!A57="",'5. Risk Assessment'!E57=""),"",'5. Risk Assessment'!E57&amp;" • "&amp;'5. Risk Assessment'!F57)</x:f>
      </x:c>
      <x:c r="F60" s="209" t="str">
        <x:f>IF(OR('5. Risk Assessment'!A57="",'5. Risk Assessment'!H57=""),"",'5. Risk Assessment'!H57)</x:f>
      </x:c>
      <x:c r="G60" s="210" t="str">
        <x:f>IF('5. Risk Assessment'!A57="","",IF(AND('5. Risk Assessment'!I57="",'5. Risk Assessment'!J57=""),"",IF('5. Risk Assessment'!I57&lt;&gt;"","IIT: "&amp;'5. Risk Assessment'!I57,"")&amp;IF('5. Risk Assessment'!J57&lt;&gt;"",IF('5. Risk Assessment'!I57&lt;&gt;"",CHAR(10),"")&amp;"User: "&amp;'5. Risk Assessment'!J57,"")))</x:f>
      </x:c>
      <x:c r="H60" s="210"/>
      <x:c r="I60" s="241"/>
      <x:c r="J60" s="242"/>
      <x:c r="K60" s="243"/>
      <x:c r="L60" s="241"/>
      <x:c r="M60" s="241"/>
      <x:c r="N60" s="242"/>
      <x:c r="S60" t="str">
        <x:f>IF($A60="","",IF(ISNUMBER($K60),IF(AND($K60&gt;0,$K60&lt;=2958465),"","Invalid due date"),IF(OR($K60="",$K60="Type a due date (dd-mmm-yyyy)",$K60="Action window closed — after-the-fact review required"),"","Invalid due date")))</x:f>
      </x:c>
      <x:c r="T60" t="str">
        <x:f>IF($A60="","",IF(AND($L60&lt;&gt;"Not applicable",LEN(TRIM($J60))=0),"Owner required",""))</x:f>
      </x:c>
    </x:row>
    <x:row r="61" ht="48" customHeight="1">
      <x:c r="A61" s="209" t="str">
        <x:f>IF('5. Risk Assessment'!A58="","",'5. Risk Assessment'!A58)</x:f>
      </x:c>
      <x:c r="B61" s="210" t="str">
        <x:f>IF('5. Risk Assessment'!A58="","",'5. Risk Assessment'!B58)</x:f>
      </x:c>
      <x:c r="C61" s="210"/>
      <x:c r="D61" s="210"/>
      <x:c r="E61" s="209" t="str">
        <x:f>IF(OR('5. Risk Assessment'!A58="",'5. Risk Assessment'!E58=""),"",'5. Risk Assessment'!E58&amp;" • "&amp;'5. Risk Assessment'!F58)</x:f>
      </x:c>
      <x:c r="F61" s="209" t="str">
        <x:f>IF(OR('5. Risk Assessment'!A58="",'5. Risk Assessment'!H58=""),"",'5. Risk Assessment'!H58)</x:f>
      </x:c>
      <x:c r="G61" s="210" t="str">
        <x:f>IF('5. Risk Assessment'!A58="","",IF(AND('5. Risk Assessment'!I58="",'5. Risk Assessment'!J58=""),"",IF('5. Risk Assessment'!I58&lt;&gt;"","IIT: "&amp;'5. Risk Assessment'!I58,"")&amp;IF('5. Risk Assessment'!J58&lt;&gt;"",IF('5. Risk Assessment'!I58&lt;&gt;"",CHAR(10),"")&amp;"User: "&amp;'5. Risk Assessment'!J58,"")))</x:f>
      </x:c>
      <x:c r="H61" s="210"/>
      <x:c r="I61" s="241"/>
      <x:c r="J61" s="242"/>
      <x:c r="K61" s="243"/>
      <x:c r="L61" s="241"/>
      <x:c r="M61" s="241"/>
      <x:c r="N61" s="242"/>
      <x:c r="S61" t="str">
        <x:f>IF($A61="","",IF(ISNUMBER($K61),IF(AND($K61&gt;0,$K61&lt;=2958465),"","Invalid due date"),IF(OR($K61="",$K61="Type a due date (dd-mmm-yyyy)",$K61="Action window closed — after-the-fact review required"),"","Invalid due date")))</x:f>
      </x:c>
      <x:c r="T61" t="str">
        <x:f>IF($A61="","",IF(AND($L61&lt;&gt;"Not applicable",LEN(TRIM($J61))=0),"Owner required",""))</x:f>
      </x:c>
    </x:row>
    <x:row r="62" ht="57.95000076293945" customHeight="1">
      <x:c r="A62" s="209" t="str">
        <x:f>IF('5. Risk Assessment'!A59="","",'5. Risk Assessment'!A59)</x:f>
      </x:c>
      <x:c r="B62" s="210" t="str">
        <x:f>IF('5. Risk Assessment'!A59="","",'5. Risk Assessment'!B59)</x:f>
      </x:c>
      <x:c r="C62" s="210"/>
      <x:c r="D62" s="210"/>
      <x:c r="E62" s="209" t="str">
        <x:f>IF(OR('5. Risk Assessment'!A59="",'5. Risk Assessment'!E59=""),"",'5. Risk Assessment'!E59&amp;" • "&amp;'5. Risk Assessment'!F59)</x:f>
      </x:c>
      <x:c r="F62" s="209" t="str">
        <x:f>IF(OR('5. Risk Assessment'!A59="",'5. Risk Assessment'!H59=""),"",'5. Risk Assessment'!H59)</x:f>
      </x:c>
      <x:c r="G62" s="210" t="str">
        <x:f>IF('5. Risk Assessment'!A59="","",IF(AND('5. Risk Assessment'!I59="",'5. Risk Assessment'!J59=""),"",IF('5. Risk Assessment'!I59&lt;&gt;"","IIT: "&amp;'5. Risk Assessment'!I59,"")&amp;IF('5. Risk Assessment'!J59&lt;&gt;"",IF('5. Risk Assessment'!I59&lt;&gt;"",CHAR(10),"")&amp;"User: "&amp;'5. Risk Assessment'!J59,"")))</x:f>
      </x:c>
      <x:c r="H62" s="210"/>
      <x:c r="I62" s="241"/>
      <x:c r="J62" s="242"/>
      <x:c r="K62" s="243"/>
      <x:c r="L62" s="241"/>
      <x:c r="M62" s="241"/>
      <x:c r="N62" s="242"/>
      <x:c r="S62" t="str">
        <x:f>IF($A62="","",IF(ISNUMBER($K62),IF(AND($K62&gt;0,$K62&lt;=2958465),"","Invalid due date"),IF(OR($K62="",$K62="Type a due date (dd-mmm-yyyy)",$K62="Action window closed — after-the-fact review required"),"","Invalid due date")))</x:f>
      </x:c>
      <x:c r="T62" t="str">
        <x:f>IF($A62="","",IF(AND($L62&lt;&gt;"Not applicable",LEN(TRIM($J62))=0),"Owner required",""))</x:f>
      </x:c>
    </x:row>
    <x:row r="63" ht="69.5999984741211" customHeight="1">
      <x:c r="A63" s="209" t="str">
        <x:f>IF('5. Risk Assessment'!A60="","",'5. Risk Assessment'!A60)</x:f>
      </x:c>
      <x:c r="B63" s="210" t="str">
        <x:f>IF('5. Risk Assessment'!A60="","",'5. Risk Assessment'!B60)</x:f>
      </x:c>
      <x:c r="C63" s="210"/>
      <x:c r="D63" s="210"/>
      <x:c r="E63" s="209" t="str">
        <x:f>IF(OR('5. Risk Assessment'!A60="",'5. Risk Assessment'!E60=""),"",'5. Risk Assessment'!E60&amp;" • "&amp;'5. Risk Assessment'!F60)</x:f>
      </x:c>
      <x:c r="F63" s="209" t="str">
        <x:f>IF(OR('5. Risk Assessment'!A60="",'5. Risk Assessment'!H60=""),"",'5. Risk Assessment'!H60)</x:f>
      </x:c>
      <x:c r="G63" s="210" t="str">
        <x:f>IF('5. Risk Assessment'!A60="","",IF(AND('5. Risk Assessment'!I60="",'5. Risk Assessment'!J60=""),"",IF('5. Risk Assessment'!I60&lt;&gt;"","IIT: "&amp;'5. Risk Assessment'!I60,"")&amp;IF('5. Risk Assessment'!J60&lt;&gt;"",IF('5. Risk Assessment'!I60&lt;&gt;"",CHAR(10),"")&amp;"User: "&amp;'5. Risk Assessment'!J60,"")))</x:f>
      </x:c>
      <x:c r="H63" s="210"/>
      <x:c r="I63" s="241"/>
      <x:c r="J63" s="242"/>
      <x:c r="K63" s="243"/>
      <x:c r="L63" s="241"/>
      <x:c r="M63" s="241"/>
      <x:c r="N63" s="242"/>
      <x:c r="S63" t="str">
        <x:f>IF($A63="","",IF(ISNUMBER($K63),IF(AND($K63&gt;0,$K63&lt;=2958465),"","Invalid due date"),IF(OR($K63="",$K63="Type a due date (dd-mmm-yyyy)",$K63="Action window closed — after-the-fact review required"),"","Invalid due date")))</x:f>
      </x:c>
      <x:c r="T63" t="str">
        <x:f>IF($A63="","",IF(AND($L63&lt;&gt;"Not applicable",LEN(TRIM($J63))=0),"Owner required",""))</x:f>
      </x:c>
    </x:row>
    <x:row r="64" ht="81" customHeight="1">
      <x:c r="A64" s="209" t="str">
        <x:f>IF('5. Risk Assessment'!A61="","",'5. Risk Assessment'!A61)</x:f>
      </x:c>
      <x:c r="B64" s="210" t="str">
        <x:f>IF('5. Risk Assessment'!A61="","",'5. Risk Assessment'!B61)</x:f>
      </x:c>
      <x:c r="C64" s="210"/>
      <x:c r="D64" s="210"/>
      <x:c r="E64" s="209" t="str">
        <x:f>IF(OR('5. Risk Assessment'!A61="",'5. Risk Assessment'!E61=""),"",'5. Risk Assessment'!E61&amp;" • "&amp;'5. Risk Assessment'!F61)</x:f>
      </x:c>
      <x:c r="F64" s="209" t="str">
        <x:f>IF(OR('5. Risk Assessment'!A61="",'5. Risk Assessment'!H61=""),"",'5. Risk Assessment'!H61)</x:f>
      </x:c>
      <x:c r="G64" s="210" t="str">
        <x:f>IF('5. Risk Assessment'!A61="","",IF(AND('5. Risk Assessment'!I61="",'5. Risk Assessment'!J61=""),"",IF('5. Risk Assessment'!I61&lt;&gt;"","IIT: "&amp;'5. Risk Assessment'!I61,"")&amp;IF('5. Risk Assessment'!J61&lt;&gt;"",IF('5. Risk Assessment'!I61&lt;&gt;"",CHAR(10),"")&amp;"User: "&amp;'5. Risk Assessment'!J61,"")))</x:f>
      </x:c>
      <x:c r="H64" s="210"/>
      <x:c r="I64" s="241"/>
      <x:c r="J64" s="242"/>
      <x:c r="K64" s="243"/>
      <x:c r="L64" s="241"/>
      <x:c r="M64" s="241"/>
      <x:c r="N64" s="242"/>
      <x:c r="S64" t="str">
        <x:f>IF($A64="","",IF(ISNUMBER($K64),IF(AND($K64&gt;0,$K64&lt;=2958465),"","Invalid due date"),IF(OR($K64="",$K64="Type a due date (dd-mmm-yyyy)",$K64="Action window closed — after-the-fact review required"),"","Invalid due date")))</x:f>
      </x:c>
      <x:c r="T64" t="str">
        <x:f>IF($A64="","",IF(AND($L64&lt;&gt;"Not applicable",LEN(TRIM($J64))=0),"Owner required",""))</x:f>
      </x:c>
    </x:row>
    <x:row r="65" ht="27.950000762939453" customHeight="1">
      <x:c r="A65" t="str">
        <x:f>IF(SUM($R$1:$R$7)=0,"No action-entry flags",$R$1&amp;" owner required • "&amp;$R$2&amp;" deadline required • "&amp;$R$3&amp;" reviews need scheduling • "&amp;$R$4&amp;" status required • "&amp;$R$5&amp;" awaiting verification • "&amp;$R$6&amp;" N/A confirmation required • "&amp;$R$7&amp;" invalid dates")</x:f>
        <x:v>No action-entry flags</x:v>
      </x:c>
      <x:c r="B65"/>
      <x:c r="C65"/>
      <x:c r="D65"/>
      <x:c r="E65"/>
      <x:c r="F65"/>
      <x:c r="G65"/>
      <x:c r="H65"/>
      <x:c r="I65"/>
      <x:c r="J65"/>
      <x:c r="K65"/>
      <x:c r="L65"/>
      <x:c r="M65"/>
      <x:c r="N65" s="45"/>
    </x:row>
    <x:row r="66" ht="33.95000076293945" customHeight="1">
      <x:c r="A66" t="str">
        <x:v>A closed original window still needs a dated follow-up. Record follow-ups, evidence references and reasons for Not applicable in Follow-up / Remarks. Select Not applicable in both Status and Evidence when justified. Remarks do not change status or verification. Counts are per risk row; complete and verify every action in that row.</x:v>
      </x:c>
      <x:c r="B66"/>
      <x:c r="C66"/>
      <x:c r="D66"/>
      <x:c r="E66"/>
      <x:c r="F66"/>
      <x:c r="G66"/>
      <x:c r="H66"/>
      <x:c r="I66"/>
      <x:c r="J66"/>
      <x:c r="K66"/>
      <x:c r="L66"/>
      <x:c r="M66"/>
      <x:c r="N66" s="45"/>
    </x:row>
    <x:row r="67" ht="0.20000000298023224" customHeight="1">
      <x:c r="N67" s="45"/>
    </x:row>
    <x:row r="68" ht="0.20000000298023224" customHeight="1">
      <x:c r="N68" s="45"/>
    </x:row>
    <x:row r="69" ht="0.20000000298023224" customHeight="1">
      <x:c r="N69" s="45"/>
    </x:row>
    <x:row r="70" ht="0.20000000298023224" customHeight="1">
      <x:c r="N70" s="45"/>
    </x:row>
    <x:row r="71" ht="0.20000000298023224" customHeight="1">
      <x:c r="N71" s="45"/>
    </x:row>
    <x:row r="72" ht="0.20000000298023224" customHeight="1">
      <x:c r="N72" s="45"/>
    </x:row>
    <x:row r="73" ht="0.20000000298023224" customHeight="1">
      <x:c r="N73" s="45"/>
    </x:row>
    <x:row r="74" ht="0.20000000298023224" customHeight="1">
      <x:c r="N74" s="45"/>
    </x:row>
    <x:row r="75" ht="0.20000000298023224" customHeight="1">
      <x:c r="N75" s="45"/>
    </x:row>
    <x:row r="76" ht="0.20000000298023224" customHeight="1">
      <x:c r="N76" s="45"/>
    </x:row>
    <x:row r="77" ht="0.20000000298023224" customHeight="1">
      <x:c r="N77" s="45"/>
    </x:row>
    <x:row r="78" ht="0.20000000298023224" customHeight="1">
      <x:c r="N78" s="45"/>
    </x:row>
    <x:row r="79" ht="0.20000000298023224" customHeight="1">
      <x:c r="N79" s="45"/>
    </x:row>
    <x:row r="80" ht="0.20000000298023224" customHeight="1">
      <x:c r="N80" s="45"/>
    </x:row>
    <x:row r="81" ht="0.20000000298023224" customHeight="1">
      <x:c r="N81" s="45"/>
    </x:row>
    <x:row r="82" ht="0.20000000298023224" customHeight="1">
      <x:c r="N82" s="45"/>
    </x:row>
    <x:row r="83" ht="0.20000000298023224" customHeight="1">
      <x:c r="N83" s="45"/>
    </x:row>
    <x:row r="84" ht="0.20000000298023224" customHeight="1">
      <x:c r="N84" s="45"/>
    </x:row>
    <x:row r="85" ht="0.20000000298023224" customHeight="1">
      <x:c r="N85" s="45"/>
    </x:row>
    <x:row r="86" ht="0.20000000298023224" customHeight="1">
      <x:c r="N86" s="45"/>
    </x:row>
    <x:row r="87" ht="0.20000000298023224" customHeight="1">
      <x:c r="N87" s="45"/>
    </x:row>
    <x:row r="88" ht="0.20000000298023224" customHeight="1">
      <x:c r="N88" s="45"/>
    </x:row>
    <x:row r="89" ht="0.20000000298023224" customHeight="1">
      <x:c r="N89" s="45"/>
    </x:row>
    <x:row r="90" ht="0.20000000298023224" customHeight="1">
      <x:c r="N90" s="45"/>
    </x:row>
    <x:row r="91" ht="0.20000000298023224" customHeight="1">
      <x:c r="N91" s="45"/>
    </x:row>
    <x:row r="92" ht="0.20000000298023224" customHeight="1">
      <x:c r="N92" s="45"/>
    </x:row>
    <x:row r="93" ht="0.20000000298023224" customHeight="1">
      <x:c r="N93" s="45"/>
    </x:row>
    <x:row r="94" ht="0.20000000298023224" customHeight="1">
      <x:c r="N94" s="45"/>
    </x:row>
    <x:row r="95" ht="0.20000000298023224" customHeight="1">
      <x:c r="N95" s="45"/>
    </x:row>
    <x:row r="96" ht="0.20000000298023224" customHeight="1">
      <x:c r="N96" s="45"/>
    </x:row>
    <x:row r="97" ht="0.20000000298023224" customHeight="1">
      <x:c r="N97" s="45"/>
    </x:row>
    <x:row r="98" ht="0.20000000298023224" customHeight="1">
      <x:c r="N98" s="45"/>
    </x:row>
    <x:row r="99" ht="0.20000000298023224" customHeight="1">
      <x:c r="N99" s="45"/>
    </x:row>
    <x:row r="100" ht="0.20000000298023224" customHeight="1">
      <x:c r="N100" s="45"/>
    </x:row>
    <x:row r="101" ht="0.20000000298023224" customHeight="1">
      <x:c r="N101" s="45"/>
    </x:row>
    <x:row r="102" ht="0.20000000298023224" customHeight="1">
      <x:c r="N102" s="45"/>
    </x:row>
    <x:row r="103" ht="0.20000000298023224" customHeight="1">
      <x:c r="N103" s="45"/>
    </x:row>
    <x:row r="104" ht="0.20000000298023224" customHeight="1">
      <x:c r="N104" s="45"/>
    </x:row>
    <x:row r="105" ht="0.20000000298023224" customHeight="1">
      <x:c r="N105" s="45"/>
    </x:row>
    <x:row r="106" ht="0.20000000298023224" customHeight="1">
      <x:c r="N106" s="45"/>
    </x:row>
    <x:row r="107" ht="0.20000000298023224" customHeight="1">
      <x:c r="N107" s="45"/>
    </x:row>
    <x:row r="108" ht="0.20000000298023224" customHeight="1">
      <x:c r="N108" s="45"/>
    </x:row>
    <x:row r="109" ht="0.20000000298023224" customHeight="1">
      <x:c r="N109" s="45"/>
    </x:row>
    <x:row r="110" ht="0.20000000298023224" customHeight="1">
      <x:c r="N110" s="45"/>
    </x:row>
    <x:row r="111" ht="0.20000000298023224" customHeight="1">
      <x:c r="N111" s="45"/>
    </x:row>
    <x:row r="112" ht="0.20000000298023224" customHeight="1">
      <x:c r="N112" s="45"/>
    </x:row>
    <x:row r="113" ht="0.20000000298023224" customHeight="1">
      <x:c r="N113" s="45"/>
    </x:row>
    <x:row r="114" ht="0.20000000298023224" customHeight="1">
      <x:c r="N114" s="45"/>
    </x:row>
    <x:row r="115" ht="0.20000000298023224" customHeight="1">
      <x:c r="N115" s="45"/>
    </x:row>
    <x:row r="116" ht="0.20000000298023224" customHeight="1">
      <x:c r="N116" s="45"/>
    </x:row>
    <x:row r="117" ht="0.20000000298023224" customHeight="1">
      <x:c r="N117" s="45"/>
    </x:row>
    <x:row r="118" ht="0.20000000298023224" customHeight="1">
      <x:c r="N118" s="45"/>
    </x:row>
    <x:row r="119" ht="0.20000000298023224" customHeight="1">
      <x:c r="N119" s="45"/>
    </x:row>
    <x:row r="120" ht="0.20000000298023224" customHeight="1">
      <x:c r="N120" s="45"/>
    </x:row>
    <x:row r="121" ht="0.20000000298023224" customHeight="1">
      <x:c r="N121" s="45"/>
    </x:row>
    <x:row r="122" ht="0.20000000298023224" customHeight="1">
      <x:c r="N122" s="45"/>
    </x:row>
    <x:row r="123" ht="0.20000000298023224" customHeight="1">
      <x:c r="N123" s="45"/>
    </x:row>
    <x:row r="124" ht="0.20000000298023224" customHeight="1">
      <x:c r="N124" s="45"/>
    </x:row>
    <x:row r="125" ht="0.20000000298023224" customHeight="1">
      <x:c r="N125" s="45"/>
    </x:row>
    <x:row r="126" ht="0.20000000298023224" customHeight="1">
      <x:c r="N126" s="45"/>
    </x:row>
    <x:row r="127" ht="0.20000000298023224" customHeight="1">
      <x:c r="N127" s="45"/>
    </x:row>
    <x:row r="128" ht="0.20000000298023224" customHeight="1">
      <x:c r="N128" s="45"/>
    </x:row>
    <x:row r="129" ht="0.20000000298023224" customHeight="1">
      <x:c r="N129" s="45"/>
    </x:row>
    <x:row r="130" ht="0.20000000298023224" customHeight="1">
      <x:c r="N130" s="45"/>
    </x:row>
    <x:row r="131" ht="0.20000000298023224" customHeight="1">
      <x:c r="N131" s="45"/>
    </x:row>
    <x:row r="132" ht="0.20000000298023224" customHeight="1">
      <x:c r="N132" s="45"/>
    </x:row>
    <x:row r="133" ht="0.20000000298023224" customHeight="1">
      <x:c r="N133" s="45"/>
    </x:row>
    <x:row r="134" ht="0.20000000298023224" customHeight="1">
      <x:c r="N134" s="45"/>
    </x:row>
    <x:row r="135" ht="0.20000000298023224" customHeight="1">
      <x:c r="N135" s="45"/>
    </x:row>
    <x:row r="136" ht="0.20000000298023224" customHeight="1">
      <x:c r="N136" s="45"/>
    </x:row>
    <x:row r="137" ht="0.20000000298023224" customHeight="1">
      <x:c r="N137" s="45"/>
    </x:row>
    <x:row r="138" ht="0.20000000298023224" customHeight="1">
      <x:c r="N138" s="45"/>
    </x:row>
    <x:row r="139" ht="0.20000000298023224" customHeight="1">
      <x:c r="N139" s="45"/>
    </x:row>
    <x:row r="140" ht="0.20000000298023224" customHeight="1">
      <x:c r="N140" s="45"/>
    </x:row>
    <x:row r="141" ht="0.20000000298023224" customHeight="1">
      <x:c r="N141" s="45"/>
    </x:row>
    <x:row r="142" ht="0.20000000298023224" customHeight="1">
      <x:c r="N142" s="45"/>
    </x:row>
    <x:row r="143" ht="0.20000000298023224" customHeight="1">
      <x:c r="N143" s="45"/>
    </x:row>
    <x:row r="144" ht="0.20000000298023224" customHeight="1">
      <x:c r="N144" s="45"/>
    </x:row>
    <x:row r="145" ht="0.20000000298023224" customHeight="1">
      <x:c r="N145" s="45"/>
    </x:row>
    <x:row r="146" ht="0.20000000298023224" customHeight="1">
      <x:c r="N146" s="45"/>
    </x:row>
    <x:row r="147" ht="0.20000000298023224" customHeight="1">
      <x:c r="N147" s="45"/>
    </x:row>
    <x:row r="148" ht="0.20000000298023224" customHeight="1">
      <x:c r="N148" s="45"/>
    </x:row>
    <x:row r="149" ht="0.20000000298023224" customHeight="1">
      <x:c r="N149" s="45"/>
    </x:row>
    <x:row r="150" ht="0.20000000298023224" customHeight="1">
      <x:c r="N150" s="45"/>
    </x:row>
    <x:row r="151" ht="0.20000000298023224" customHeight="1">
      <x:c r="N151" s="45"/>
    </x:row>
    <x:row r="152" ht="0.20000000298023224" customHeight="1">
      <x:c r="N152" s="45"/>
    </x:row>
    <x:row r="153" ht="0.20000000298023224" customHeight="1">
      <x:c r="N153" s="45"/>
    </x:row>
    <x:row r="154" ht="0.20000000298023224" customHeight="1">
      <x:c r="N154" s="45"/>
    </x:row>
    <x:row r="155" ht="0.20000000298023224" customHeight="1">
      <x:c r="N155" s="45"/>
    </x:row>
    <x:row r="156" ht="0.20000000298023224" customHeight="1">
      <x:c r="N156" s="45"/>
    </x:row>
    <x:row r="157" ht="0.20000000298023224" customHeight="1">
      <x:c r="N157" s="45"/>
    </x:row>
    <x:row r="158" ht="0.20000000298023224" customHeight="1">
      <x:c r="N158" s="45"/>
    </x:row>
    <x:row r="159" ht="0.20000000298023224" customHeight="1">
      <x:c r="N159" s="45"/>
    </x:row>
    <x:row r="160" ht="0.20000000298023224" customHeight="1">
      <x:c r="N160" s="45"/>
    </x:row>
    <x:row r="161" ht="0.20000000298023224" customHeight="1">
      <x:c r="N161" s="45"/>
    </x:row>
    <x:row r="162" ht="0.20000000298023224" customHeight="1">
      <x:c r="N162" s="45"/>
    </x:row>
    <x:row r="163" ht="0.20000000298023224" customHeight="1">
      <x:c r="N163" s="45"/>
    </x:row>
    <x:row r="164" ht="0.20000000298023224" customHeight="1">
      <x:c r="N164" s="45"/>
    </x:row>
    <x:row r="165" ht="0.20000000298023224" customHeight="1">
      <x:c r="N165" s="45"/>
    </x:row>
    <x:row r="166" ht="0.20000000298023224" customHeight="1">
      <x:c r="N166" s="45"/>
    </x:row>
    <x:row r="167" ht="0.20000000298023224" customHeight="1">
      <x:c r="N167" s="45"/>
    </x:row>
    <x:row r="168" ht="0.20000000298023224" customHeight="1">
      <x:c r="N168" s="45"/>
    </x:row>
    <x:row r="169" ht="0.20000000298023224" customHeight="1">
      <x:c r="N169" s="45"/>
    </x:row>
    <x:row r="170" ht="0.20000000298023224" customHeight="1">
      <x:c r="N170" s="45"/>
    </x:row>
    <x:row r="171" ht="0.20000000298023224" customHeight="1">
      <x:c r="N171" s="45"/>
    </x:row>
    <x:row r="172" ht="0.20000000298023224" customHeight="1">
      <x:c r="N172" s="45"/>
    </x:row>
    <x:row r="173" ht="0.20000000298023224" customHeight="1">
      <x:c r="N173" s="45"/>
    </x:row>
    <x:row r="174" ht="0.20000000298023224" customHeight="1">
      <x:c r="N174" s="45"/>
    </x:row>
    <x:row r="175" ht="0.20000000298023224" customHeight="1">
      <x:c r="N175" s="45"/>
    </x:row>
    <x:row r="176" ht="0.20000000298023224" customHeight="1">
      <x:c r="N176" s="45"/>
    </x:row>
    <x:row r="177" ht="0.20000000298023224" customHeight="1">
      <x:c r="N177" s="45"/>
    </x:row>
    <x:row r="178" ht="0.20000000298023224" customHeight="1">
      <x:c r="N178" s="45"/>
    </x:row>
    <x:row r="179" ht="0.20000000298023224" customHeight="1">
      <x:c r="N179" s="45"/>
    </x:row>
    <x:row r="180" ht="0.20000000298023224" customHeight="1">
      <x:c r="N180" s="45"/>
    </x:row>
    <x:row r="181" ht="0.20000000298023224" customHeight="1">
      <x:c r="N181" s="45"/>
    </x:row>
    <x:row r="182" ht="0.20000000298023224" customHeight="1">
      <x:c r="N182" s="45"/>
    </x:row>
    <x:row r="183" ht="0.20000000298023224" customHeight="1">
      <x:c r="N183" s="45"/>
    </x:row>
    <x:row r="184" ht="0.20000000298023224" customHeight="1">
      <x:c r="N184" s="45"/>
    </x:row>
    <x:row r="185" ht="0.20000000298023224" customHeight="1">
      <x:c r="N185" s="45"/>
    </x:row>
    <x:row r="186" ht="0.20000000298023224" customHeight="1">
      <x:c r="N186" s="45"/>
    </x:row>
    <x:row r="187" ht="0.20000000298023224" customHeight="1">
      <x:c r="N187" s="45"/>
    </x:row>
    <x:row r="188" ht="0.20000000298023224" customHeight="1">
      <x:c r="N188" s="45"/>
    </x:row>
    <x:row r="189" ht="0.20000000298023224" customHeight="1">
      <x:c r="N189" s="45"/>
    </x:row>
    <x:row r="190" ht="0.20000000298023224" customHeight="1">
      <x:c r="N190" s="45"/>
    </x:row>
    <x:row r="191" ht="0.20000000298023224" customHeight="1">
      <x:c r="N191" s="45"/>
    </x:row>
    <x:row r="192" ht="0.20000000298023224" customHeight="1">
      <x:c r="N192" s="45"/>
    </x:row>
    <x:row r="193" ht="0.20000000298023224" customHeight="1">
      <x:c r="N193" s="45"/>
    </x:row>
    <x:row r="194" ht="0.20000000298023224" customHeight="1">
      <x:c r="N194" s="45"/>
    </x:row>
    <x:row r="195" ht="0.20000000298023224" customHeight="1">
      <x:c r="N195" s="45"/>
    </x:row>
    <x:row r="196" ht="0.20000000298023224" customHeight="1">
      <x:c r="N196" s="45"/>
    </x:row>
    <x:row r="197" ht="0.20000000298023224" customHeight="1">
      <x:c r="N197" s="45"/>
    </x:row>
    <x:row r="198" ht="0.20000000298023224" customHeight="1">
      <x:c r="N198" s="45"/>
    </x:row>
    <x:row r="199" ht="0.20000000298023224" customHeight="1">
      <x:c r="N199" s="45"/>
    </x:row>
    <x:row r="200" ht="0.20000000298023224" customHeight="1">
      <x:c r="N200" s="45"/>
    </x:row>
    <x:row r="201" ht="0.20000000298023224" customHeight="1">
      <x:c r="N201" s="45"/>
    </x:row>
    <x:row r="202" ht="0.20000000298023224" customHeight="1">
      <x:c r="N202" s="45"/>
    </x:row>
    <x:row r="203" ht="0.20000000298023224" customHeight="1">
      <x:c r="N203" s="45"/>
    </x:row>
    <x:row r="204" ht="0.20000000298023224" customHeight="1">
      <x:c r="N204" s="45"/>
    </x:row>
    <x:row r="205" ht="0.20000000298023224" customHeight="1">
      <x:c r="N205" s="45"/>
    </x:row>
    <x:row r="206" ht="0.20000000298023224" customHeight="1">
      <x:c r="N206" s="45"/>
    </x:row>
    <x:row r="207" ht="0.20000000298023224" customHeight="1">
      <x:c r="N207" s="45"/>
    </x:row>
    <x:row r="208" ht="0.20000000298023224" customHeight="1">
      <x:c r="N208" s="45"/>
    </x:row>
    <x:row r="209" ht="0.20000000298023224" customHeight="1">
      <x:c r="N209" s="45"/>
    </x:row>
    <x:row r="210" ht="0.20000000298023224" customHeight="1">
      <x:c r="N210" s="45"/>
    </x:row>
    <x:row r="211" ht="0.20000000298023224" customHeight="1">
      <x:c r="N211" s="45"/>
    </x:row>
    <x:row r="212" ht="0.20000000298023224" customHeight="1">
      <x:c r="N212" s="45"/>
    </x:row>
    <x:row r="213" ht="0.20000000298023224" customHeight="1">
      <x:c r="N213" s="45"/>
    </x:row>
    <x:row r="214" ht="0.20000000298023224" customHeight="1">
      <x:c r="N214" s="45"/>
    </x:row>
    <x:row r="215" ht="0.20000000298023224" customHeight="1">
      <x:c r="N215" s="45"/>
    </x:row>
    <x:row r="216" ht="0.20000000298023224" customHeight="1">
      <x:c r="N216" s="45"/>
    </x:row>
    <x:row r="217" ht="0.20000000298023224" customHeight="1">
      <x:c r="N217" s="45"/>
    </x:row>
    <x:row r="218" ht="0.20000000298023224" customHeight="1">
      <x:c r="N218" s="45"/>
    </x:row>
    <x:row r="219" ht="0.20000000298023224" customHeight="1">
      <x:c r="N219" s="45"/>
    </x:row>
    <x:row r="220" ht="0.20000000298023224" customHeight="1">
      <x:c r="N220" s="45"/>
    </x:row>
    <x:row r="221" ht="0.20000000298023224" customHeight="1">
      <x:c r="N221" s="45"/>
    </x:row>
    <x:row r="222" ht="0.20000000298023224" customHeight="1">
      <x:c r="N222" s="45"/>
    </x:row>
    <x:row r="223" ht="0.20000000298023224" customHeight="1">
      <x:c r="N223" s="45"/>
    </x:row>
    <x:row r="224" ht="0.20000000298023224" customHeight="1">
      <x:c r="N224" s="45"/>
    </x:row>
    <x:row r="225" ht="0.20000000298023224" customHeight="1">
      <x:c r="N225" s="45"/>
    </x:row>
    <x:row r="226" ht="0.20000000298023224" customHeight="1">
      <x:c r="N226" s="45"/>
    </x:row>
    <x:row r="227" ht="0.20000000298023224" customHeight="1">
      <x:c r="N227" s="45"/>
    </x:row>
    <x:row r="228" ht="0.20000000298023224" customHeight="1">
      <x:c r="N228" s="45"/>
    </x:row>
    <x:row r="229" ht="0.20000000298023224" customHeight="1">
      <x:c r="N229" s="45"/>
    </x:row>
    <x:row r="230" ht="0.20000000298023224" customHeight="1">
      <x:c r="N230" s="45"/>
    </x:row>
    <x:row r="231" ht="0.20000000298023224" customHeight="1">
      <x:c r="N231" s="45"/>
    </x:row>
    <x:row r="232" ht="0.20000000298023224" customHeight="1">
      <x:c r="N232" s="45"/>
    </x:row>
    <x:row r="233" ht="0.20000000298023224" customHeight="1">
      <x:c r="N233" s="45"/>
    </x:row>
    <x:row r="234" ht="0.20000000298023224" customHeight="1">
      <x:c r="N234" s="45"/>
    </x:row>
    <x:row r="235" ht="0.20000000298023224" customHeight="1">
      <x:c r="N235" s="45"/>
    </x:row>
    <x:row r="236" ht="0.20000000298023224" customHeight="1">
      <x:c r="N236" s="45"/>
    </x:row>
    <x:row r="237" ht="0.20000000298023224" customHeight="1">
      <x:c r="N237" s="45"/>
    </x:row>
    <x:row r="238" ht="0.20000000298023224" customHeight="1">
      <x:c r="N238" s="45"/>
    </x:row>
    <x:row r="239" ht="0.20000000298023224" customHeight="1">
      <x:c r="N239" s="45"/>
    </x:row>
    <x:row r="240" ht="0.20000000298023224" customHeight="1">
      <x:c r="N240" s="45"/>
    </x:row>
    <x:row r="241" ht="0.20000000298023224" customHeight="1">
      <x:c r="N241" s="45"/>
    </x:row>
    <x:row r="242" ht="0.20000000298023224" customHeight="1">
      <x:c r="N242" s="45"/>
    </x:row>
    <x:row r="243" ht="0.20000000298023224" customHeight="1">
      <x:c r="N243" s="45"/>
    </x:row>
    <x:row r="244" ht="0.20000000298023224" customHeight="1">
      <x:c r="N244" s="45"/>
    </x:row>
    <x:row r="245" ht="0.20000000298023224" customHeight="1">
      <x:c r="N245" s="45"/>
    </x:row>
    <x:row r="246" ht="0.20000000298023224" customHeight="1">
      <x:c r="N246" s="45"/>
    </x:row>
    <x:row r="247" ht="0.20000000298023224" customHeight="1">
      <x:c r="N247" s="45"/>
    </x:row>
    <x:row r="248" ht="0.20000000298023224" customHeight="1">
      <x:c r="N248" s="45"/>
    </x:row>
    <x:row r="249" ht="0.20000000298023224" customHeight="1">
      <x:c r="N249" s="45"/>
    </x:row>
    <x:row r="250" ht="0.20000000298023224" customHeight="1">
      <x:c r="N250" s="45"/>
    </x:row>
    <x:row r="251" ht="0.20000000298023224" customHeight="1">
      <x:c r="N251" s="45"/>
    </x:row>
    <x:row r="252" ht="0.20000000298023224" customHeight="1">
      <x:c r="N252" s="45"/>
    </x:row>
    <x:row r="253" ht="0.20000000298023224" customHeight="1">
      <x:c r="N253" s="45"/>
    </x:row>
    <x:row r="254" ht="0.20000000298023224" customHeight="1">
      <x:c r="N254" s="45"/>
    </x:row>
    <x:row r="255" ht="0.20000000298023224" customHeight="1">
      <x:c r="N255" s="45"/>
    </x:row>
    <x:row r="256" ht="0.20000000298023224" customHeight="1">
      <x:c r="N256" s="45"/>
    </x:row>
    <x:row r="257" ht="0.20000000298023224" customHeight="1">
      <x:c r="N257" s="45"/>
    </x:row>
    <x:row r="258" ht="0.20000000298023224" customHeight="1">
      <x:c r="N258" s="45"/>
    </x:row>
    <x:row r="259" ht="0.20000000298023224" customHeight="1">
      <x:c r="N259" s="45"/>
    </x:row>
    <x:row r="260" ht="0.20000000298023224" customHeight="1">
      <x:c r="N260" s="45"/>
    </x:row>
    <x:row r="261" ht="0.20000000298023224" customHeight="1">
      <x:c r="N261" s="45"/>
    </x:row>
    <x:row r="262" ht="0.20000000298023224" customHeight="1">
      <x:c r="N262" s="45"/>
    </x:row>
    <x:row r="263" ht="0.20000000298023224" customHeight="1">
      <x:c r="N263" s="45"/>
    </x:row>
    <x:row r="264" ht="0.20000000298023224" customHeight="1">
      <x:c r="N264" s="45"/>
    </x:row>
    <x:row r="265" ht="0.20000000298023224" customHeight="1">
      <x:c r="N265" s="45"/>
    </x:row>
    <x:row r="266" ht="0.20000000298023224" customHeight="1">
      <x:c r="N266" s="45"/>
    </x:row>
    <x:row r="267" ht="0.20000000298023224" customHeight="1">
      <x:c r="N267" s="45"/>
    </x:row>
    <x:row r="268" ht="0.20000000298023224" customHeight="1">
      <x:c r="N268" s="45"/>
    </x:row>
    <x:row r="269" ht="0.20000000298023224" customHeight="1">
      <x:c r="N269" s="45"/>
    </x:row>
    <x:row r="270" ht="0.20000000298023224" customHeight="1">
      <x:c r="N270" s="45"/>
    </x:row>
    <x:row r="271" ht="0.20000000298023224" customHeight="1">
      <x:c r="N271" s="45"/>
    </x:row>
    <x:row r="272" ht="0.20000000298023224" customHeight="1">
      <x:c r="N272" s="45"/>
    </x:row>
    <x:row r="273" ht="0.20000000298023224" customHeight="1">
      <x:c r="N273" s="45"/>
    </x:row>
    <x:row r="274" ht="0.20000000298023224" customHeight="1">
      <x:c r="N274" s="45"/>
    </x:row>
    <x:row r="275" ht="0.20000000298023224" customHeight="1">
      <x:c r="N275" s="45"/>
    </x:row>
    <x:row r="276" ht="0.20000000298023224" customHeight="1">
      <x:c r="N276" s="45"/>
    </x:row>
    <x:row r="277" ht="0.20000000298023224" customHeight="1">
      <x:c r="N277" s="45"/>
    </x:row>
    <x:row r="278" ht="0.20000000298023224" customHeight="1">
      <x:c r="N278" s="45"/>
    </x:row>
    <x:row r="279" ht="0.20000000298023224" customHeight="1">
      <x:c r="N279" s="45"/>
    </x:row>
    <x:row r="280" ht="0.20000000298023224" customHeight="1">
      <x:c r="N280" s="45"/>
    </x:row>
    <x:row r="281" ht="0.20000000298023224" customHeight="1">
      <x:c r="N281" s="45"/>
    </x:row>
    <x:row r="282" ht="0.20000000298023224" customHeight="1">
      <x:c r="N282" s="45"/>
    </x:row>
    <x:row r="283" ht="0.20000000298023224" customHeight="1">
      <x:c r="N283" s="45"/>
    </x:row>
    <x:row r="284" ht="0.20000000298023224" customHeight="1">
      <x:c r="N284" s="45"/>
    </x:row>
    <x:row r="285" ht="0.20000000298023224" customHeight="1">
      <x:c r="N285" s="45"/>
    </x:row>
    <x:row r="286" ht="0.20000000298023224" customHeight="1">
      <x:c r="N286" s="45"/>
    </x:row>
    <x:row r="287" ht="0.20000000298023224" customHeight="1">
      <x:c r="N287" s="45"/>
    </x:row>
    <x:row r="288" ht="0.20000000298023224" customHeight="1">
      <x:c r="N288" s="45"/>
    </x:row>
    <x:row r="289" ht="0.20000000298023224" customHeight="1">
      <x:c r="N289" s="45"/>
    </x:row>
    <x:row r="290" ht="0.20000000298023224" customHeight="1">
      <x:c r="N290" s="45"/>
    </x:row>
    <x:row r="291" ht="0.20000000298023224" customHeight="1">
      <x:c r="N291" s="45"/>
    </x:row>
    <x:row r="292" ht="0.20000000298023224" customHeight="1">
      <x:c r="N292" s="45"/>
    </x:row>
    <x:row r="293" ht="0.20000000298023224" customHeight="1">
      <x:c r="N293" s="45"/>
    </x:row>
    <x:row r="294" ht="0.20000000298023224" customHeight="1">
      <x:c r="N294" s="45"/>
    </x:row>
    <x:row r="295" ht="0.20000000298023224" customHeight="1">
      <x:c r="N295" s="45"/>
    </x:row>
    <x:row r="296" ht="0.20000000298023224" customHeight="1">
      <x:c r="N296" s="45"/>
    </x:row>
    <x:row r="297" ht="0.20000000298023224" customHeight="1">
      <x:c r="N297" s="45"/>
    </x:row>
    <x:row r="298" ht="0.20000000298023224" customHeight="1">
      <x:c r="N298" s="45"/>
    </x:row>
    <x:row r="299" ht="0.20000000298023224" customHeight="1">
      <x:c r="N299" s="45"/>
    </x:row>
    <x:row r="300" ht="0.20000000298023224" customHeight="1">
      <x:c r="N300" s="45"/>
    </x:row>
    <x:row r="301" ht="0.20000000298023224" customHeight="1">
      <x:c r="N301" s="45"/>
    </x:row>
    <x:row r="302" ht="0.20000000298023224" customHeight="1">
      <x:c r="N302" s="45"/>
    </x:row>
    <x:row r="303" ht="0.20000000298023224" customHeight="1">
      <x:c r="N303" s="45"/>
    </x:row>
    <x:row r="304" ht="0.20000000298023224" customHeight="1">
      <x:c r="N304" s="45"/>
    </x:row>
    <x:row r="305" ht="0.20000000298023224" customHeight="1">
      <x:c r="N305" s="45"/>
    </x:row>
    <x:row r="306" ht="0.20000000298023224" customHeight="1">
      <x:c r="N306" s="45"/>
    </x:row>
    <x:row r="307" ht="0.20000000298023224" customHeight="1">
      <x:c r="N307" s="45"/>
    </x:row>
    <x:row r="308" ht="0.20000000298023224" customHeight="1">
      <x:c r="N308" s="45"/>
    </x:row>
    <x:row r="309" ht="0.20000000298023224" customHeight="1">
      <x:c r="N309" s="45"/>
    </x:row>
    <x:row r="310" ht="0.20000000298023224" customHeight="1">
      <x:c r="N310" s="45"/>
    </x:row>
    <x:row r="311" ht="0.20000000298023224" customHeight="1">
      <x:c r="N311" s="45"/>
    </x:row>
    <x:row r="312" ht="0.20000000298023224" customHeight="1">
      <x:c r="N312" s="45"/>
    </x:row>
    <x:row r="313" ht="0.20000000298023224" customHeight="1">
      <x:c r="N313" s="45"/>
    </x:row>
    <x:row r="314" ht="0.20000000298023224" customHeight="1">
      <x:c r="N314" s="45"/>
    </x:row>
    <x:row r="315" ht="0.20000000298023224" customHeight="1">
      <x:c r="N315" s="45"/>
    </x:row>
    <x:row r="316" ht="0.20000000298023224" customHeight="1">
      <x:c r="N316" s="45"/>
    </x:row>
    <x:row r="317" ht="0.20000000298023224" customHeight="1">
      <x:c r="N317" s="45"/>
    </x:row>
    <x:row r="318" ht="0.20000000298023224" customHeight="1">
      <x:c r="N318" s="45"/>
    </x:row>
    <x:row r="319" ht="0.20000000298023224" customHeight="1">
      <x:c r="N319" s="45"/>
    </x:row>
    <x:row r="320" ht="0.20000000298023224" customHeight="1">
      <x:c r="N320" s="45"/>
    </x:row>
    <x:row r="321" ht="0.20000000298023224" customHeight="1">
      <x:c r="N321" s="45"/>
    </x:row>
    <x:row r="322" ht="0.20000000298023224" customHeight="1">
      <x:c r="N322" s="45"/>
    </x:row>
    <x:row r="323" ht="0.20000000298023224" customHeight="1">
      <x:c r="N323" s="45"/>
    </x:row>
    <x:row r="324" ht="0.20000000298023224" customHeight="1">
      <x:c r="N324" s="45"/>
    </x:row>
    <x:row r="325" ht="0.20000000298023224" customHeight="1">
      <x:c r="N325" s="45"/>
    </x:row>
    <x:row r="326" ht="0.20000000298023224" customHeight="1">
      <x:c r="N326" s="45"/>
    </x:row>
    <x:row r="327" ht="0.20000000298023224" customHeight="1">
      <x:c r="N327" s="45"/>
    </x:row>
    <x:row r="328" ht="0.20000000298023224" customHeight="1">
      <x:c r="N328" s="45"/>
    </x:row>
    <x:row r="329" ht="0.20000000298023224" customHeight="1">
      <x:c r="N329" s="45"/>
    </x:row>
    <x:row r="330" ht="0.20000000298023224" customHeight="1">
      <x:c r="N330" s="45"/>
    </x:row>
    <x:row r="331" ht="0.20000000298023224" customHeight="1">
      <x:c r="N331" s="45"/>
    </x:row>
    <x:row r="332" ht="0.20000000298023224" customHeight="1">
      <x:c r="N332" s="45"/>
    </x:row>
    <x:row r="333" ht="0.20000000298023224" customHeight="1">
      <x:c r="N333" s="45"/>
    </x:row>
    <x:row r="334" ht="0.20000000298023224" customHeight="1">
      <x:c r="N334" s="45"/>
    </x:row>
    <x:row r="335" ht="0.20000000298023224" customHeight="1">
      <x:c r="N335" s="45"/>
    </x:row>
    <x:row r="336" ht="0.20000000298023224" customHeight="1">
      <x:c r="N336" s="45"/>
    </x:row>
    <x:row r="337" ht="0.20000000298023224" customHeight="1">
      <x:c r="N337" s="45"/>
    </x:row>
    <x:row r="338" ht="0.20000000298023224" customHeight="1">
      <x:c r="N338" s="45"/>
    </x:row>
    <x:row r="339" ht="0.20000000298023224" customHeight="1">
      <x:c r="N339" s="45"/>
    </x:row>
    <x:row r="340" ht="0.20000000298023224" customHeight="1">
      <x:c r="N340" s="45"/>
    </x:row>
    <x:row r="341" ht="0.20000000298023224" customHeight="1">
      <x:c r="N341" s="45"/>
    </x:row>
    <x:row r="342" ht="0.20000000298023224" customHeight="1">
      <x:c r="N342" s="45"/>
    </x:row>
    <x:row r="343" ht="0.20000000298023224" customHeight="1">
      <x:c r="N343" s="45"/>
    </x:row>
    <x:row r="344" ht="0.20000000298023224" customHeight="1">
      <x:c r="N344" s="45"/>
    </x:row>
    <x:row r="345" ht="0.20000000298023224" customHeight="1">
      <x:c r="N345" s="45"/>
    </x:row>
    <x:row r="346" ht="0.20000000298023224" customHeight="1">
      <x:c r="N346" s="45"/>
    </x:row>
    <x:row r="347" ht="0.20000000298023224" customHeight="1">
      <x:c r="N347" s="45"/>
    </x:row>
    <x:row r="348" ht="0.20000000298023224" customHeight="1">
      <x:c r="N348" s="45"/>
    </x:row>
    <x:row r="349" ht="0.20000000298023224" customHeight="1">
      <x:c r="N349" s="45"/>
    </x:row>
    <x:row r="350" ht="0.20000000298023224" customHeight="1">
      <x:c r="N350" s="45"/>
    </x:row>
    <x:row r="351" ht="0.20000000298023224" customHeight="1">
      <x:c r="N351" s="45"/>
    </x:row>
    <x:row r="352" ht="0.20000000298023224" customHeight="1">
      <x:c r="N352" s="45"/>
    </x:row>
    <x:row r="353" ht="0.20000000298023224" customHeight="1">
      <x:c r="N353" s="45"/>
    </x:row>
    <x:row r="354" ht="0.20000000298023224" customHeight="1">
      <x:c r="N354" s="45"/>
    </x:row>
    <x:row r="355" ht="0.20000000298023224" customHeight="1">
      <x:c r="N355" s="45"/>
    </x:row>
    <x:row r="356" ht="0.20000000298023224" customHeight="1">
      <x:c r="N356" s="45"/>
    </x:row>
    <x:row r="357" ht="0.20000000298023224" customHeight="1">
      <x:c r="N357" s="45"/>
    </x:row>
    <x:row r="358" ht="0.20000000298023224" customHeight="1">
      <x:c r="N358" s="45"/>
    </x:row>
    <x:row r="359" ht="0.20000000298023224" customHeight="1">
      <x:c r="N359" s="45"/>
    </x:row>
    <x:row r="360" ht="0.20000000298023224" customHeight="1">
      <x:c r="N360" s="45"/>
    </x:row>
    <x:row r="361" ht="0.20000000298023224" customHeight="1">
      <x:c r="N361" s="45"/>
    </x:row>
    <x:row r="362" ht="0.20000000298023224" customHeight="1">
      <x:c r="N362" s="45"/>
    </x:row>
    <x:row r="363" ht="0.20000000298023224" customHeight="1">
      <x:c r="N363" s="45"/>
    </x:row>
    <x:row r="364" ht="0.20000000298023224" customHeight="1">
      <x:c r="N364" s="45"/>
    </x:row>
    <x:row r="365" ht="0.20000000298023224" customHeight="1">
      <x:c r="N365" s="45"/>
    </x:row>
    <x:row r="366" ht="0.20000000298023224" customHeight="1">
      <x:c r="N366" s="45"/>
    </x:row>
    <x:row r="367" ht="0.20000000298023224" customHeight="1">
      <x:c r="N367" s="45"/>
    </x:row>
    <x:row r="368" ht="0.20000000298023224" customHeight="1">
      <x:c r="N368" s="45"/>
    </x:row>
    <x:row r="369" ht="0.20000000298023224" customHeight="1">
      <x:c r="N369" s="45"/>
    </x:row>
    <x:row r="370" ht="0.20000000298023224" customHeight="1">
      <x:c r="N370" s="45"/>
    </x:row>
    <x:row r="371" ht="0.20000000298023224" customHeight="1">
      <x:c r="N371" s="45"/>
    </x:row>
    <x:row r="372" ht="0.20000000298023224" customHeight="1">
      <x:c r="N372" s="45"/>
    </x:row>
    <x:row r="373" ht="0.20000000298023224" customHeight="1">
      <x:c r="N373" s="45"/>
    </x:row>
    <x:row r="374" ht="0.20000000298023224" customHeight="1">
      <x:c r="N374" s="45"/>
    </x:row>
    <x:row r="375" ht="0.20000000298023224" customHeight="1">
      <x:c r="N375" s="45"/>
    </x:row>
    <x:row r="376" ht="0.20000000298023224" customHeight="1">
      <x:c r="N376" s="45"/>
    </x:row>
    <x:row r="377" ht="0.20000000298023224" customHeight="1">
      <x:c r="N377" s="45"/>
    </x:row>
    <x:row r="378" ht="0.20000000298023224" customHeight="1">
      <x:c r="N378" s="45"/>
    </x:row>
    <x:row r="379" ht="0.20000000298023224" customHeight="1">
      <x:c r="N379" s="45"/>
    </x:row>
    <x:row r="380" ht="0.20000000298023224" customHeight="1">
      <x:c r="N380" s="45"/>
    </x:row>
    <x:row r="381" ht="0.20000000298023224" customHeight="1">
      <x:c r="N381" s="45"/>
    </x:row>
    <x:row r="382" ht="0.20000000298023224" customHeight="1">
      <x:c r="N382" s="45"/>
    </x:row>
    <x:row r="383" ht="0.20000000298023224" customHeight="1">
      <x:c r="N383" s="45"/>
    </x:row>
    <x:row r="384" ht="0.20000000298023224" customHeight="1">
      <x:c r="N384" s="45"/>
    </x:row>
    <x:row r="385" ht="0.20000000298023224" customHeight="1">
      <x:c r="N385" s="45"/>
    </x:row>
    <x:row r="386" ht="0.20000000298023224" customHeight="1">
      <x:c r="N386" s="45"/>
    </x:row>
    <x:row r="387" ht="0.20000000298023224" customHeight="1">
      <x:c r="N387" s="45"/>
    </x:row>
    <x:row r="388" ht="0.20000000298023224" customHeight="1">
      <x:c r="N388" s="45"/>
    </x:row>
    <x:row r="389" ht="0.20000000298023224" customHeight="1">
      <x:c r="N389" s="45"/>
    </x:row>
    <x:row r="390" ht="0.20000000298023224" customHeight="1">
      <x:c r="N390" s="45"/>
    </x:row>
    <x:row r="391" ht="0.20000000298023224" customHeight="1">
      <x:c r="N391" s="45"/>
    </x:row>
    <x:row r="392" ht="0.20000000298023224" customHeight="1">
      <x:c r="N392" s="45"/>
    </x:row>
    <x:row r="393" ht="0.20000000298023224" customHeight="1">
      <x:c r="N393" s="45"/>
    </x:row>
    <x:row r="394" ht="0.20000000298023224" customHeight="1">
      <x:c r="N394" s="45"/>
    </x:row>
    <x:row r="395" ht="0.20000000298023224" customHeight="1">
      <x:c r="N395" s="45"/>
    </x:row>
    <x:row r="396" ht="0.20000000298023224" customHeight="1">
      <x:c r="N396" s="45"/>
    </x:row>
    <x:row r="397" ht="0.20000000298023224" customHeight="1">
      <x:c r="N397" s="45"/>
    </x:row>
    <x:row r="398" ht="0.20000000298023224" customHeight="1">
      <x:c r="N398" s="45"/>
    </x:row>
    <x:row r="399" ht="0.20000000298023224" customHeight="1">
      <x:c r="N399" s="45"/>
    </x:row>
    <x:row r="400" ht="0.20000000298023224" customHeight="1">
      <x:c r="N400" s="45"/>
    </x:row>
    <x:row r="401" ht="0.20000000298023224" customHeight="1">
      <x:c r="N401" s="45"/>
    </x:row>
    <x:row r="402" ht="0.20000000298023224" customHeight="1">
      <x:c r="N402" s="45"/>
    </x:row>
    <x:row r="403" ht="0.20000000298023224" customHeight="1">
      <x:c r="N403" s="45"/>
    </x:row>
    <x:row r="404" ht="0.20000000298023224" customHeight="1">
      <x:c r="N404" s="45"/>
    </x:row>
    <x:row r="405" ht="0.20000000298023224" customHeight="1">
      <x:c r="N405" s="45"/>
    </x:row>
    <x:row r="406" ht="0.20000000298023224" customHeight="1">
      <x:c r="N406" s="45"/>
    </x:row>
    <x:row r="407" ht="0.20000000298023224" customHeight="1">
      <x:c r="N407" s="45"/>
    </x:row>
    <x:row r="408" ht="0.20000000298023224" customHeight="1">
      <x:c r="N408" s="45"/>
    </x:row>
    <x:row r="409" ht="0.20000000298023224" customHeight="1">
      <x:c r="N409" s="45"/>
    </x:row>
    <x:row r="410" ht="0.20000000298023224" customHeight="1">
      <x:c r="N410" s="45"/>
    </x:row>
    <x:row r="411" ht="0.20000000298023224" customHeight="1">
      <x:c r="N411" s="45"/>
    </x:row>
    <x:row r="412" ht="0.20000000298023224" customHeight="1">
      <x:c r="N412" s="45"/>
    </x:row>
    <x:row r="413" ht="0.20000000298023224" customHeight="1">
      <x:c r="N413" s="45"/>
    </x:row>
    <x:row r="414" ht="0.20000000298023224" customHeight="1">
      <x:c r="N414" s="45"/>
    </x:row>
    <x:row r="415" ht="0.20000000298023224" customHeight="1">
      <x:c r="N415" s="45"/>
    </x:row>
    <x:row r="416" ht="0.20000000298023224" customHeight="1">
      <x:c r="N416" s="45"/>
    </x:row>
    <x:row r="417" ht="0.20000000298023224" customHeight="1">
      <x:c r="N417" s="45"/>
    </x:row>
    <x:row r="418" ht="0.20000000298023224" customHeight="1">
      <x:c r="N418" s="45"/>
    </x:row>
    <x:row r="419" ht="0.20000000298023224" customHeight="1">
      <x:c r="N419" s="45"/>
    </x:row>
    <x:row r="420" ht="0.20000000298023224" customHeight="1">
      <x:c r="N420" s="45"/>
    </x:row>
    <x:row r="421" ht="0.20000000298023224" customHeight="1">
      <x:c r="N421" s="45"/>
    </x:row>
    <x:row r="422" ht="0.20000000298023224" customHeight="1">
      <x:c r="N422" s="45"/>
    </x:row>
    <x:row r="423" ht="0.20000000298023224" customHeight="1">
      <x:c r="N423" s="45"/>
    </x:row>
    <x:row r="424" ht="0.20000000298023224" customHeight="1">
      <x:c r="N424" s="45"/>
    </x:row>
    <x:row r="425" ht="0.20000000298023224" customHeight="1">
      <x:c r="N425" s="45"/>
    </x:row>
    <x:row r="426" ht="0.20000000298023224" customHeight="1">
      <x:c r="N426" s="45"/>
    </x:row>
    <x:row r="427" ht="0.20000000298023224" customHeight="1">
      <x:c r="N427" s="45"/>
    </x:row>
    <x:row r="428" ht="0.20000000298023224" customHeight="1">
      <x:c r="N428" s="45"/>
    </x:row>
    <x:row r="429" ht="0.20000000298023224" customHeight="1">
      <x:c r="N429" s="45"/>
    </x:row>
    <x:row r="430" ht="0.20000000298023224" customHeight="1">
      <x:c r="N430" s="45"/>
    </x:row>
    <x:row r="431" ht="0.20000000298023224" customHeight="1">
      <x:c r="N431" s="45"/>
    </x:row>
    <x:row r="432" ht="0.20000000298023224" customHeight="1">
      <x:c r="N432" s="45"/>
    </x:row>
    <x:row r="433" ht="0.20000000298023224" customHeight="1">
      <x:c r="N433" s="45"/>
    </x:row>
    <x:row r="434" ht="0.20000000298023224" customHeight="1">
      <x:c r="N434" s="45"/>
    </x:row>
    <x:row r="435" ht="0.20000000298023224" customHeight="1">
      <x:c r="N435" s="45"/>
    </x:row>
    <x:row r="436" ht="0.20000000298023224" customHeight="1">
      <x:c r="N436" s="45"/>
    </x:row>
    <x:row r="437" ht="0.20000000298023224" customHeight="1">
      <x:c r="N437" s="45"/>
    </x:row>
    <x:row r="438" ht="0.20000000298023224" customHeight="1">
      <x:c r="N438" s="45"/>
    </x:row>
    <x:row r="439" ht="0.20000000298023224" customHeight="1">
      <x:c r="N439" s="45"/>
    </x:row>
    <x:row r="440" ht="0.20000000298023224" customHeight="1">
      <x:c r="N440" s="45"/>
    </x:row>
    <x:row r="441" ht="0.20000000298023224" customHeight="1">
      <x:c r="N441" s="45"/>
    </x:row>
    <x:row r="442" ht="0.20000000298023224" customHeight="1">
      <x:c r="N442" s="45"/>
    </x:row>
    <x:row r="443" ht="0.20000000298023224" customHeight="1">
      <x:c r="N443" s="45"/>
    </x:row>
    <x:row r="444" ht="0.20000000298023224" customHeight="1">
      <x:c r="N444" s="45"/>
    </x:row>
    <x:row r="445" ht="0.20000000298023224" customHeight="1">
      <x:c r="N445" s="45"/>
    </x:row>
    <x:row r="446" ht="0.20000000298023224" customHeight="1">
      <x:c r="N446" s="45"/>
    </x:row>
    <x:row r="447" ht="0.20000000298023224" customHeight="1">
      <x:c r="N447" s="45"/>
    </x:row>
    <x:row r="448" ht="0.20000000298023224" customHeight="1">
      <x:c r="N448" s="45"/>
    </x:row>
    <x:row r="449" ht="0.20000000298023224" customHeight="1">
      <x:c r="N449" s="45"/>
    </x:row>
    <x:row r="450" ht="0.20000000298023224" customHeight="1">
      <x:c r="N450" s="45"/>
    </x:row>
    <x:row r="451" ht="0.20000000298023224" customHeight="1">
      <x:c r="N451" s="45"/>
    </x:row>
    <x:row r="452" ht="0.20000000298023224" customHeight="1">
      <x:c r="N452" s="45"/>
    </x:row>
    <x:row r="453" ht="0.20000000298023224" customHeight="1">
      <x:c r="N453" s="45"/>
    </x:row>
    <x:row r="454" ht="0.20000000298023224" customHeight="1">
      <x:c r="N454" s="45"/>
    </x:row>
    <x:row r="455" ht="0.20000000298023224" customHeight="1">
      <x:c r="N455" s="45"/>
    </x:row>
    <x:row r="456" ht="0.20000000298023224" customHeight="1">
      <x:c r="N456" s="45"/>
    </x:row>
    <x:row r="457" ht="0.20000000298023224" customHeight="1">
      <x:c r="N457" s="45"/>
    </x:row>
    <x:row r="458" ht="0.20000000298023224" customHeight="1">
      <x:c r="N458" s="45"/>
    </x:row>
    <x:row r="459" ht="0.20000000298023224" customHeight="1">
      <x:c r="N459" s="45"/>
    </x:row>
    <x:row r="460" ht="0.20000000298023224" customHeight="1">
      <x:c r="N460" s="45"/>
    </x:row>
    <x:row r="461" ht="0.20000000298023224" customHeight="1">
      <x:c r="N461" s="45"/>
    </x:row>
    <x:row r="462" ht="0.20000000298023224" customHeight="1">
      <x:c r="N462" s="45"/>
    </x:row>
    <x:row r="463" ht="0.20000000298023224" customHeight="1">
      <x:c r="N463" s="45"/>
    </x:row>
    <x:row r="464" ht="0.20000000298023224" customHeight="1">
      <x:c r="N464" s="45"/>
    </x:row>
    <x:row r="465" ht="0.20000000298023224" customHeight="1">
      <x:c r="N465" s="45"/>
    </x:row>
    <x:row r="466" ht="0.20000000298023224" customHeight="1">
      <x:c r="N466" s="45"/>
    </x:row>
    <x:row r="467" ht="0.20000000298023224" customHeight="1">
      <x:c r="N467" s="45"/>
    </x:row>
    <x:row r="468" ht="0.20000000298023224" customHeight="1">
      <x:c r="N468" s="45"/>
    </x:row>
    <x:row r="469" ht="0.20000000298023224" customHeight="1">
      <x:c r="N469" s="45"/>
    </x:row>
    <x:row r="470" ht="0.20000000298023224" customHeight="1">
      <x:c r="N470" s="45"/>
    </x:row>
    <x:row r="471" ht="0.20000000298023224" customHeight="1">
      <x:c r="N471" s="45"/>
    </x:row>
    <x:row r="472" ht="0.20000000298023224" customHeight="1">
      <x:c r="N472" s="45"/>
    </x:row>
    <x:row r="473" ht="0.20000000298023224" customHeight="1">
      <x:c r="N473" s="45"/>
    </x:row>
    <x:row r="474" ht="0.20000000298023224" customHeight="1">
      <x:c r="N474" s="45"/>
    </x:row>
    <x:row r="475" ht="0.20000000298023224" customHeight="1">
      <x:c r="N475" s="45"/>
    </x:row>
    <x:row r="476" ht="0.20000000298023224" customHeight="1">
      <x:c r="N476" s="45"/>
    </x:row>
    <x:row r="477" ht="0.20000000298023224" customHeight="1">
      <x:c r="N477" s="45"/>
    </x:row>
    <x:row r="478" ht="0.20000000298023224" customHeight="1">
      <x:c r="N478" s="45"/>
    </x:row>
    <x:row r="479" ht="0.20000000298023224" customHeight="1">
      <x:c r="N479" s="45"/>
    </x:row>
    <x:row r="480" ht="0.20000000298023224" customHeight="1">
      <x:c r="N480" s="45"/>
    </x:row>
    <x:row r="481" ht="0.20000000298023224" customHeight="1">
      <x:c r="N481" s="45"/>
    </x:row>
    <x:row r="482" ht="0.20000000298023224" customHeight="1">
      <x:c r="N482" s="45"/>
    </x:row>
    <x:row r="483" ht="0.20000000298023224" customHeight="1">
      <x:c r="N483" s="45"/>
    </x:row>
    <x:row r="484" ht="0.20000000298023224" customHeight="1">
      <x:c r="N484" s="45"/>
    </x:row>
    <x:row r="485" ht="0.20000000298023224" customHeight="1">
      <x:c r="N485" s="45"/>
    </x:row>
    <x:row r="486" ht="0.20000000298023224" customHeight="1">
      <x:c r="N486" s="45"/>
    </x:row>
    <x:row r="487" ht="0.20000000298023224" customHeight="1">
      <x:c r="N487" s="45"/>
    </x:row>
    <x:row r="488" ht="0.20000000298023224" customHeight="1">
      <x:c r="N488" s="45"/>
    </x:row>
    <x:row r="489" ht="0.20000000298023224" customHeight="1">
      <x:c r="N489" s="45"/>
    </x:row>
    <x:row r="490" ht="0.20000000298023224" customHeight="1">
      <x:c r="N490" s="45"/>
    </x:row>
    <x:row r="491" ht="0.20000000298023224" customHeight="1">
      <x:c r="N491" s="45"/>
    </x:row>
    <x:row r="492" ht="0.20000000298023224" customHeight="1">
      <x:c r="N492" s="45"/>
    </x:row>
    <x:row r="493" ht="0.20000000298023224" customHeight="1">
      <x:c r="N493" s="45"/>
    </x:row>
    <x:row r="494" ht="0.20000000298023224" customHeight="1">
      <x:c r="N494" s="45"/>
    </x:row>
    <x:row r="495" ht="0.20000000298023224" customHeight="1">
      <x:c r="N495" s="45"/>
    </x:row>
    <x:row r="496" ht="0.20000000298023224" customHeight="1">
      <x:c r="N496" s="45"/>
    </x:row>
    <x:row r="497" ht="0.20000000298023224" customHeight="1">
      <x:c r="N497" s="45"/>
    </x:row>
    <x:row r="498" ht="0.20000000298023224" customHeight="1">
      <x:c r="N498" s="45"/>
    </x:row>
    <x:row r="499" ht="0.20000000298023224" customHeight="1">
      <x:c r="N499" s="45"/>
    </x:row>
    <x:row r="500" ht="0.20000000298023224" customHeight="1">
      <x:c r="N500" s="45"/>
    </x:row>
    <x:row r="501" ht="0.20000000298023224" customHeight="1">
      <x:c r="N501" s="45"/>
    </x:row>
    <x:row r="502" ht="0.20000000298023224" customHeight="1">
      <x:c r="N502" s="45"/>
    </x:row>
    <x:row r="503" ht="0.20000000298023224" customHeight="1">
      <x:c r="N503" s="45"/>
    </x:row>
    <x:row r="504" ht="0.20000000298023224" customHeight="1">
      <x:c r="N504" s="45"/>
    </x:row>
    <x:row r="505" ht="0.20000000298023224" customHeight="1">
      <x:c r="N505" s="45"/>
    </x:row>
    <x:row r="506" ht="0.20000000298023224" customHeight="1">
      <x:c r="N506" s="45"/>
    </x:row>
    <x:row r="507" ht="0.20000000298023224" customHeight="1">
      <x:c r="N507" s="45"/>
    </x:row>
    <x:row r="508" ht="0.20000000298023224" customHeight="1">
      <x:c r="N508" s="45"/>
    </x:row>
    <x:row r="509" ht="0.20000000298023224" customHeight="1">
      <x:c r="N509" s="45"/>
    </x:row>
    <x:row r="510" ht="0.20000000298023224" customHeight="1">
      <x:c r="N510" s="45"/>
    </x:row>
    <x:row r="511" ht="0.20000000298023224" customHeight="1">
      <x:c r="N511" s="45"/>
    </x:row>
    <x:row r="512" ht="0.20000000298023224" customHeight="1">
      <x:c r="N512" s="45"/>
    </x:row>
    <x:row r="513" ht="0.20000000298023224" customHeight="1">
      <x:c r="N513" s="45"/>
    </x:row>
    <x:row r="514" ht="0.20000000298023224" customHeight="1">
      <x:c r="N514" s="45"/>
    </x:row>
    <x:row r="515" ht="0.20000000298023224" customHeight="1">
      <x:c r="N515" s="45"/>
    </x:row>
    <x:row r="516" ht="0.20000000298023224" customHeight="1">
      <x:c r="N516" s="45"/>
    </x:row>
    <x:row r="517" ht="0.20000000298023224" customHeight="1">
      <x:c r="N517" s="45"/>
    </x:row>
    <x:row r="518" ht="0.20000000298023224" customHeight="1">
      <x:c r="N518" s="45"/>
    </x:row>
    <x:row r="519" ht="0.20000000298023224" customHeight="1">
      <x:c r="N519" s="45"/>
    </x:row>
    <x:row r="520" ht="0.20000000298023224" customHeight="1">
      <x:c r="N520" s="45"/>
    </x:row>
    <x:row r="521" ht="0.20000000298023224" customHeight="1">
      <x:c r="N521" s="45"/>
    </x:row>
    <x:row r="522" ht="0.20000000298023224" customHeight="1">
      <x:c r="N522" s="45"/>
    </x:row>
    <x:row r="523" ht="0.20000000298023224" customHeight="1">
      <x:c r="N523" s="45"/>
    </x:row>
    <x:row r="524" ht="0.20000000298023224" customHeight="1">
      <x:c r="N524" s="45"/>
    </x:row>
    <x:row r="525" ht="0.20000000298023224" customHeight="1">
      <x:c r="N525" s="45"/>
    </x:row>
    <x:row r="526" ht="0.20000000298023224" customHeight="1">
      <x:c r="N526" s="45"/>
    </x:row>
    <x:row r="527" ht="0.20000000298023224" customHeight="1">
      <x:c r="N527" s="45"/>
    </x:row>
    <x:row r="528" ht="0.20000000298023224" customHeight="1">
      <x:c r="N528" s="45"/>
    </x:row>
    <x:row r="529" ht="0.20000000298023224" customHeight="1">
      <x:c r="N529" s="45"/>
    </x:row>
    <x:row r="530" ht="0.20000000298023224" customHeight="1">
      <x:c r="N530" s="45"/>
    </x:row>
    <x:row r="531" ht="0.20000000298023224" customHeight="1">
      <x:c r="N531" s="45"/>
    </x:row>
    <x:row r="532" ht="0.20000000298023224" customHeight="1">
      <x:c r="N532" s="45"/>
    </x:row>
    <x:row r="533" ht="0.20000000298023224" customHeight="1">
      <x:c r="N533" s="45"/>
    </x:row>
    <x:row r="534" ht="0.20000000298023224" customHeight="1">
      <x:c r="N534" s="45"/>
    </x:row>
    <x:row r="535" ht="0.20000000298023224" customHeight="1">
      <x:c r="N535" s="45"/>
    </x:row>
    <x:row r="536" ht="0.20000000298023224" customHeight="1">
      <x:c r="N536" s="45"/>
    </x:row>
    <x:row r="537" ht="0.20000000298023224" customHeight="1">
      <x:c r="N537" s="45"/>
    </x:row>
    <x:row r="538" ht="0.20000000298023224" customHeight="1">
      <x:c r="N538" s="45"/>
    </x:row>
    <x:row r="539" ht="0.20000000298023224" customHeight="1">
      <x:c r="N539" s="45"/>
    </x:row>
    <x:row r="540" ht="0.20000000298023224" customHeight="1">
      <x:c r="N540" s="45"/>
    </x:row>
    <x:row r="541" ht="0.20000000298023224" customHeight="1">
      <x:c r="N541" s="45"/>
    </x:row>
    <x:row r="542" ht="0.20000000298023224" customHeight="1">
      <x:c r="N542" s="45"/>
    </x:row>
    <x:row r="543" ht="0.20000000298023224" customHeight="1">
      <x:c r="N543" s="45"/>
    </x:row>
    <x:row r="544" ht="0.20000000298023224" customHeight="1">
      <x:c r="N544" s="45"/>
    </x:row>
    <x:row r="545" ht="0.20000000298023224" customHeight="1">
      <x:c r="N545" s="45"/>
    </x:row>
    <x:row r="546" ht="0.20000000298023224" customHeight="1">
      <x:c r="N546" s="45"/>
    </x:row>
    <x:row r="547" ht="0.20000000298023224" customHeight="1">
      <x:c r="N547" s="45"/>
    </x:row>
    <x:row r="548" ht="0.20000000298023224" customHeight="1">
      <x:c r="N548" s="45"/>
    </x:row>
    <x:row r="549" ht="0.20000000298023224" customHeight="1">
      <x:c r="N549" s="45"/>
    </x:row>
    <x:row r="550" ht="0.20000000298023224" customHeight="1">
      <x:c r="N550" s="45"/>
    </x:row>
    <x:row r="551" ht="0.20000000298023224" customHeight="1">
      <x:c r="N551" s="45"/>
    </x:row>
    <x:row r="552" ht="0.20000000298023224" customHeight="1">
      <x:c r="N552" s="45"/>
    </x:row>
    <x:row r="553" ht="0.20000000298023224" customHeight="1">
      <x:c r="N553" s="45"/>
    </x:row>
    <x:row r="554" ht="0.20000000298023224" customHeight="1">
      <x:c r="N554" s="45"/>
    </x:row>
    <x:row r="555" ht="0.20000000298023224" customHeight="1">
      <x:c r="N555" s="45"/>
    </x:row>
    <x:row r="556" ht="0.20000000298023224" customHeight="1">
      <x:c r="N556" s="45"/>
    </x:row>
    <x:row r="557" ht="0.20000000298023224" customHeight="1">
      <x:c r="N557" s="45"/>
    </x:row>
    <x:row r="558" ht="0.20000000298023224" customHeight="1">
      <x:c r="N558" s="45"/>
    </x:row>
    <x:row r="559" ht="0.20000000298023224" customHeight="1">
      <x:c r="N559" s="45"/>
    </x:row>
    <x:row r="560" ht="0.20000000298023224" customHeight="1">
      <x:c r="N560" s="45"/>
    </x:row>
    <x:row r="561" ht="0.20000000298023224" customHeight="1">
      <x:c r="N561" s="45"/>
    </x:row>
    <x:row r="562" ht="0.20000000298023224" customHeight="1">
      <x:c r="N562" s="45"/>
    </x:row>
    <x:row r="563" ht="0.20000000298023224" customHeight="1">
      <x:c r="N563" s="45"/>
    </x:row>
    <x:row r="564" ht="0.20000000298023224" customHeight="1">
      <x:c r="N564" s="45"/>
    </x:row>
    <x:row r="565" ht="0.20000000298023224" customHeight="1">
      <x:c r="N565" s="45"/>
    </x:row>
    <x:row r="566" ht="0.20000000298023224" customHeight="1">
      <x:c r="N566" s="45"/>
    </x:row>
    <x:row r="567" ht="0.20000000298023224" customHeight="1">
      <x:c r="N567" s="45"/>
    </x:row>
    <x:row r="568" ht="0.20000000298023224" customHeight="1">
      <x:c r="N568" s="45"/>
    </x:row>
    <x:row r="569" ht="0.20000000298023224" customHeight="1">
      <x:c r="N569" s="45"/>
    </x:row>
    <x:row r="570" ht="0.20000000298023224" customHeight="1">
      <x:c r="N570" s="45"/>
    </x:row>
    <x:row r="571" ht="0.20000000298023224" customHeight="1">
      <x:c r="N571" s="45"/>
    </x:row>
    <x:row r="572" ht="0.20000000298023224" customHeight="1">
      <x:c r="N572" s="45"/>
    </x:row>
    <x:row r="573" ht="0.20000000298023224" customHeight="1">
      <x:c r="N573" s="45"/>
    </x:row>
    <x:row r="574" ht="0.20000000298023224" customHeight="1">
      <x:c r="N574" s="45"/>
    </x:row>
    <x:row r="575" ht="0.20000000298023224" customHeight="1">
      <x:c r="N575" s="45"/>
    </x:row>
    <x:row r="576" ht="0.20000000298023224" customHeight="1">
      <x:c r="N576" s="45"/>
    </x:row>
    <x:row r="577" ht="0.20000000298023224" customHeight="1">
      <x:c r="N577" s="45"/>
    </x:row>
    <x:row r="578" ht="0.20000000298023224" customHeight="1">
      <x:c r="N578" s="45"/>
    </x:row>
    <x:row r="579" ht="0.20000000298023224" customHeight="1">
      <x:c r="N579" s="45"/>
    </x:row>
    <x:row r="580" ht="0.20000000298023224" customHeight="1">
      <x:c r="N580" s="45"/>
    </x:row>
    <x:row r="581" ht="0.20000000298023224" customHeight="1">
      <x:c r="N581" s="45"/>
    </x:row>
    <x:row r="582" ht="0.20000000298023224" customHeight="1">
      <x:c r="N582" s="45"/>
    </x:row>
    <x:row r="583" ht="0.20000000298023224" customHeight="1">
      <x:c r="N583" s="45"/>
    </x:row>
    <x:row r="584" ht="0.20000000298023224" customHeight="1">
      <x:c r="N584" s="45"/>
    </x:row>
    <x:row r="585" ht="0.20000000298023224" customHeight="1">
      <x:c r="N585" s="45"/>
    </x:row>
    <x:row r="586" ht="0.20000000298023224" customHeight="1">
      <x:c r="N586" s="45"/>
    </x:row>
    <x:row r="587" ht="0.20000000298023224" customHeight="1">
      <x:c r="N587" s="45"/>
    </x:row>
    <x:row r="588" ht="0.20000000298023224" customHeight="1">
      <x:c r="N588" s="45"/>
    </x:row>
    <x:row r="589" ht="0.20000000298023224" customHeight="1">
      <x:c r="N589" s="45"/>
    </x:row>
    <x:row r="590" ht="0.20000000298023224" customHeight="1">
      <x:c r="N590" s="45"/>
    </x:row>
    <x:row r="591" ht="0.20000000298023224" customHeight="1">
      <x:c r="N591" s="45"/>
    </x:row>
    <x:row r="592" ht="0.20000000298023224" customHeight="1">
      <x:c r="N592" s="45"/>
    </x:row>
    <x:row r="593" ht="0.20000000298023224" customHeight="1">
      <x:c r="N593" s="45"/>
    </x:row>
    <x:row r="594" ht="0.20000000298023224" customHeight="1">
      <x:c r="N594" s="45"/>
    </x:row>
    <x:row r="595" ht="0.20000000298023224" customHeight="1">
      <x:c r="N595" s="45"/>
    </x:row>
    <x:row r="596" ht="0.20000000298023224" customHeight="1">
      <x:c r="N596" s="45"/>
    </x:row>
    <x:row r="597" ht="0.20000000298023224" customHeight="1">
      <x:c r="N597" s="45"/>
    </x:row>
    <x:row r="598" ht="0.20000000298023224" customHeight="1">
      <x:c r="N598" s="45"/>
    </x:row>
    <x:row r="599" ht="0.20000000298023224" customHeight="1">
      <x:c r="N599" s="45"/>
    </x:row>
    <x:row r="600" ht="0.20000000298023224" customHeight="1">
      <x:c r="N600" s="45"/>
    </x:row>
    <x:row r="601" ht="0.20000000298023224" customHeight="1">
      <x:c r="N601" s="45"/>
    </x:row>
    <x:row r="602" ht="0.20000000298023224" customHeight="1">
      <x:c r="N602" s="45"/>
    </x:row>
    <x:row r="603" ht="0.20000000298023224" customHeight="1">
      <x:c r="N603" s="45"/>
    </x:row>
    <x:row r="604" ht="0.20000000298023224" customHeight="1">
      <x:c r="N604" s="45"/>
    </x:row>
    <x:row r="605" ht="0.20000000298023224" customHeight="1">
      <x:c r="N605" s="45"/>
    </x:row>
    <x:row r="606" ht="0.20000000298023224" customHeight="1">
      <x:c r="N606" s="45"/>
    </x:row>
    <x:row r="607" ht="0.20000000298023224" customHeight="1">
      <x:c r="N607" s="45"/>
    </x:row>
    <x:row r="608" ht="0.20000000298023224" customHeight="1">
      <x:c r="N608" s="45"/>
    </x:row>
    <x:row r="609" ht="0.20000000298023224" customHeight="1">
      <x:c r="N609" s="45"/>
    </x:row>
    <x:row r="610" ht="0.20000000298023224" customHeight="1">
      <x:c r="N610" s="45"/>
    </x:row>
    <x:row r="611" ht="0.20000000298023224" customHeight="1">
      <x:c r="N611" s="45"/>
    </x:row>
    <x:row r="612" ht="0.20000000298023224" customHeight="1">
      <x:c r="N612" s="45"/>
    </x:row>
    <x:row r="613" ht="0.20000000298023224" customHeight="1">
      <x:c r="N613" s="45"/>
    </x:row>
    <x:row r="614" ht="0.20000000298023224" customHeight="1">
      <x:c r="N614" s="45"/>
    </x:row>
    <x:row r="615" ht="0.20000000298023224" customHeight="1">
      <x:c r="N615" s="45"/>
    </x:row>
    <x:row r="616" ht="0.20000000298023224" customHeight="1">
      <x:c r="N616" s="45"/>
    </x:row>
    <x:row r="617" ht="0.20000000298023224" customHeight="1">
      <x:c r="N617" s="45"/>
    </x:row>
    <x:row r="618" ht="0.20000000298023224" customHeight="1">
      <x:c r="N618" s="45"/>
    </x:row>
    <x:row r="619" ht="0.20000000298023224" customHeight="1">
      <x:c r="N619" s="45"/>
    </x:row>
    <x:row r="620" ht="0.20000000298023224" customHeight="1">
      <x:c r="N620" s="45"/>
    </x:row>
    <x:row r="621" ht="0.20000000298023224" customHeight="1">
      <x:c r="N621" s="45"/>
    </x:row>
    <x:row r="622" ht="0.20000000298023224" customHeight="1">
      <x:c r="N622" s="45"/>
    </x:row>
    <x:row r="623" ht="0.20000000298023224" customHeight="1">
      <x:c r="N623" s="45"/>
    </x:row>
    <x:row r="624" ht="0.20000000298023224" customHeight="1">
      <x:c r="N624" s="45"/>
    </x:row>
    <x:row r="625" ht="0.20000000298023224" customHeight="1">
      <x:c r="N625" s="45"/>
    </x:row>
    <x:row r="626" ht="0.20000000298023224" customHeight="1">
      <x:c r="N626" s="45"/>
    </x:row>
    <x:row r="627" ht="0.20000000298023224" customHeight="1">
      <x:c r="N627" s="45"/>
    </x:row>
    <x:row r="628" ht="0.20000000298023224" customHeight="1">
      <x:c r="N628" s="45"/>
    </x:row>
    <x:row r="629" ht="0.20000000298023224" customHeight="1">
      <x:c r="N629" s="45"/>
    </x:row>
    <x:row r="630" ht="0.20000000298023224" customHeight="1">
      <x:c r="N630" s="45"/>
    </x:row>
    <x:row r="631" ht="0.20000000298023224" customHeight="1">
      <x:c r="N631" s="45"/>
    </x:row>
    <x:row r="632" ht="0.20000000298023224" customHeight="1">
      <x:c r="N632" s="45"/>
    </x:row>
    <x:row r="633" ht="0.20000000298023224" customHeight="1">
      <x:c r="N633" s="45"/>
    </x:row>
    <x:row r="634" ht="0.20000000298023224" customHeight="1">
      <x:c r="N634" s="45"/>
    </x:row>
    <x:row r="635" ht="0.20000000298023224" customHeight="1">
      <x:c r="N635" s="45"/>
    </x:row>
    <x:row r="636" ht="0.20000000298023224" customHeight="1">
      <x:c r="N636" s="45"/>
    </x:row>
    <x:row r="637" ht="0.20000000298023224" customHeight="1">
      <x:c r="N637" s="45"/>
    </x:row>
    <x:row r="638" ht="0.20000000298023224" customHeight="1">
      <x:c r="N638" s="45"/>
    </x:row>
    <x:row r="639" ht="0.20000000298023224" customHeight="1">
      <x:c r="N639" s="45"/>
    </x:row>
    <x:row r="640" ht="0.20000000298023224" customHeight="1">
      <x:c r="N640" s="45"/>
    </x:row>
    <x:row r="641" ht="0.20000000298023224" customHeight="1">
      <x:c r="N641" s="45"/>
    </x:row>
    <x:row r="642" ht="0.20000000298023224" customHeight="1">
      <x:c r="N642" s="45"/>
    </x:row>
    <x:row r="643" ht="0.20000000298023224" customHeight="1">
      <x:c r="N643" s="45"/>
    </x:row>
    <x:row r="644" ht="0.20000000298023224" customHeight="1">
      <x:c r="N644" s="45"/>
    </x:row>
    <x:row r="645" ht="0.20000000298023224" customHeight="1">
      <x:c r="N645" s="45"/>
    </x:row>
    <x:row r="646" ht="0.20000000298023224" customHeight="1">
      <x:c r="N646" s="45"/>
    </x:row>
    <x:row r="647" ht="0.20000000298023224" customHeight="1">
      <x:c r="N647" s="45"/>
    </x:row>
    <x:row r="648" ht="0.20000000298023224" customHeight="1">
      <x:c r="N648" s="45"/>
    </x:row>
    <x:row r="649" ht="0.20000000298023224" customHeight="1">
      <x:c r="N649" s="45"/>
    </x:row>
    <x:row r="650" ht="0.20000000298023224" customHeight="1">
      <x:c r="N650" s="45"/>
    </x:row>
    <x:row r="651" ht="0.20000000298023224" customHeight="1">
      <x:c r="N651" s="45"/>
    </x:row>
    <x:row r="652" ht="0.20000000298023224" customHeight="1">
      <x:c r="N652" s="45"/>
    </x:row>
    <x:row r="653" ht="0.20000000298023224" customHeight="1">
      <x:c r="N653" s="45"/>
    </x:row>
    <x:row r="654" ht="0.20000000298023224" customHeight="1">
      <x:c r="N654" s="45"/>
    </x:row>
    <x:row r="655" ht="0.20000000298023224" customHeight="1">
      <x:c r="N655" s="45"/>
    </x:row>
    <x:row r="656" ht="0.20000000298023224" customHeight="1">
      <x:c r="N656" s="45"/>
    </x:row>
    <x:row r="657" ht="0.20000000298023224" customHeight="1">
      <x:c r="N657" s="45"/>
    </x:row>
    <x:row r="658" ht="0.20000000298023224" customHeight="1">
      <x:c r="N658" s="45"/>
    </x:row>
    <x:row r="659" ht="0.20000000298023224" customHeight="1">
      <x:c r="N659" s="45"/>
    </x:row>
    <x:row r="660" ht="0.20000000298023224" customHeight="1">
      <x:c r="N660" s="45"/>
    </x:row>
    <x:row r="661" ht="0.20000000298023224" customHeight="1">
      <x:c r="N661" s="45"/>
    </x:row>
    <x:row r="662" ht="0.20000000298023224" customHeight="1">
      <x:c r="N662" s="45"/>
    </x:row>
    <x:row r="663" ht="0.20000000298023224" customHeight="1">
      <x:c r="N663" s="45"/>
    </x:row>
    <x:row r="664" ht="0.20000000298023224" customHeight="1">
      <x:c r="N664" s="45"/>
    </x:row>
    <x:row r="665" ht="0.20000000298023224" customHeight="1">
      <x:c r="N665" s="45"/>
    </x:row>
    <x:row r="666" ht="0.20000000298023224" customHeight="1">
      <x:c r="N666" s="45"/>
    </x:row>
    <x:row r="667" ht="0.20000000298023224" customHeight="1">
      <x:c r="N667" s="45"/>
    </x:row>
    <x:row r="668" ht="0.20000000298023224" customHeight="1">
      <x:c r="N668" s="45"/>
    </x:row>
    <x:row r="669" ht="0.20000000298023224" customHeight="1">
      <x:c r="N669" s="45"/>
    </x:row>
    <x:row r="670" ht="0.20000000298023224" customHeight="1">
      <x:c r="N670" s="45"/>
    </x:row>
    <x:row r="671" ht="0.20000000298023224" customHeight="1">
      <x:c r="N671" s="45"/>
    </x:row>
    <x:row r="672" ht="0.20000000298023224" customHeight="1">
      <x:c r="N672" s="45"/>
    </x:row>
    <x:row r="673" ht="0.20000000298023224" customHeight="1">
      <x:c r="N673" s="45"/>
    </x:row>
    <x:row r="674" ht="0.20000000298023224" customHeight="1">
      <x:c r="N674" s="45"/>
    </x:row>
    <x:row r="675" ht="0.20000000298023224" customHeight="1">
      <x:c r="N675" s="45"/>
    </x:row>
    <x:row r="676" ht="0.20000000298023224" customHeight="1">
      <x:c r="N676" s="45"/>
    </x:row>
    <x:row r="677" ht="0.20000000298023224" customHeight="1">
      <x:c r="N677" s="45"/>
    </x:row>
    <x:row r="678" ht="0.20000000298023224" customHeight="1">
      <x:c r="N678" s="45"/>
    </x:row>
    <x:row r="679" ht="0.20000000298023224" customHeight="1">
      <x:c r="N679" s="45"/>
    </x:row>
    <x:row r="680" ht="0.20000000298023224" customHeight="1">
      <x:c r="N680" s="45"/>
    </x:row>
    <x:row r="681" ht="0.20000000298023224" customHeight="1">
      <x:c r="N681" s="45"/>
    </x:row>
    <x:row r="682" ht="0.20000000298023224" customHeight="1">
      <x:c r="N682" s="45"/>
    </x:row>
    <x:row r="683" ht="0.20000000298023224" customHeight="1">
      <x:c r="N683" s="45"/>
    </x:row>
    <x:row r="684" ht="0.20000000298023224" customHeight="1">
      <x:c r="N684" s="45"/>
    </x:row>
    <x:row r="685" ht="0.20000000298023224" customHeight="1">
      <x:c r="N685" s="45"/>
    </x:row>
    <x:row r="686" ht="0.20000000298023224" customHeight="1">
      <x:c r="N686" s="45"/>
    </x:row>
    <x:row r="687" ht="0.20000000298023224" customHeight="1">
      <x:c r="N687" s="45"/>
    </x:row>
    <x:row r="688" ht="0.20000000298023224" customHeight="1">
      <x:c r="N688" s="45"/>
    </x:row>
    <x:row r="689" ht="0.20000000298023224" customHeight="1">
      <x:c r="N689" s="45"/>
    </x:row>
    <x:row r="690" ht="0.20000000298023224" customHeight="1">
      <x:c r="N690" s="45"/>
    </x:row>
    <x:row r="691" ht="0.20000000298023224" customHeight="1">
      <x:c r="N691" s="45"/>
    </x:row>
    <x:row r="692" ht="0.20000000298023224" customHeight="1">
      <x:c r="N692" s="45"/>
    </x:row>
    <x:row r="693" ht="0.20000000298023224" customHeight="1">
      <x:c r="N693" s="45"/>
    </x:row>
    <x:row r="694" ht="0.20000000298023224" customHeight="1">
      <x:c r="N694" s="45"/>
    </x:row>
    <x:row r="695" ht="0.20000000298023224" customHeight="1">
      <x:c r="N695" s="45"/>
    </x:row>
    <x:row r="696" ht="0.20000000298023224" customHeight="1">
      <x:c r="N696" s="45"/>
    </x:row>
    <x:row r="697" ht="0.20000000298023224" customHeight="1">
      <x:c r="N697" s="45"/>
    </x:row>
    <x:row r="698" ht="0.20000000298023224" customHeight="1">
      <x:c r="N698" s="45"/>
    </x:row>
    <x:row r="699" ht="0.20000000298023224" customHeight="1">
      <x:c r="N699" s="45"/>
    </x:row>
    <x:row r="700" ht="0.20000000298023224" customHeight="1">
      <x:c r="N700" s="45"/>
    </x:row>
    <x:row r="701" ht="0.20000000298023224" customHeight="1">
      <x:c r="N701" s="45"/>
    </x:row>
    <x:row r="702" ht="0.20000000298023224" customHeight="1">
      <x:c r="N702" s="45"/>
    </x:row>
    <x:row r="703" ht="0.20000000298023224" customHeight="1">
      <x:c r="N703" s="45"/>
    </x:row>
    <x:row r="704" ht="0.20000000298023224" customHeight="1">
      <x:c r="N704" s="45"/>
    </x:row>
    <x:row r="705" ht="0.20000000298023224" customHeight="1">
      <x:c r="N705" s="45"/>
    </x:row>
    <x:row r="706" ht="0.20000000298023224" customHeight="1">
      <x:c r="N706" s="45"/>
    </x:row>
    <x:row r="707" ht="0.20000000298023224" customHeight="1">
      <x:c r="N707" s="45"/>
    </x:row>
    <x:row r="708" ht="0.20000000298023224" customHeight="1">
      <x:c r="N708" s="45"/>
    </x:row>
    <x:row r="709" ht="0.20000000298023224" customHeight="1">
      <x:c r="N709" s="45"/>
    </x:row>
    <x:row r="710" ht="0.20000000298023224" customHeight="1">
      <x:c r="N710" s="45"/>
    </x:row>
    <x:row r="711" ht="0.20000000298023224" customHeight="1">
      <x:c r="N711" s="45"/>
    </x:row>
    <x:row r="712" ht="0.20000000298023224" customHeight="1">
      <x:c r="N712" s="45"/>
    </x:row>
    <x:row r="713" ht="0.20000000298023224" customHeight="1">
      <x:c r="N713" s="45"/>
    </x:row>
    <x:row r="714" ht="0.20000000298023224" customHeight="1">
      <x:c r="N714" s="45"/>
    </x:row>
    <x:row r="715" ht="0.20000000298023224" customHeight="1">
      <x:c r="N715" s="45"/>
    </x:row>
    <x:row r="716" ht="0.20000000298023224" customHeight="1">
      <x:c r="N716" s="45"/>
    </x:row>
    <x:row r="717" ht="0.20000000298023224" customHeight="1">
      <x:c r="N717" s="45"/>
    </x:row>
    <x:row r="718" ht="0.20000000298023224" customHeight="1">
      <x:c r="N718" s="45"/>
    </x:row>
    <x:row r="719" ht="0.20000000298023224" customHeight="1">
      <x:c r="N719" s="45"/>
    </x:row>
    <x:row r="720" ht="0.20000000298023224" customHeight="1">
      <x:c r="N720" s="45"/>
    </x:row>
    <x:row r="721" ht="0.20000000298023224" customHeight="1">
      <x:c r="N721" s="45"/>
    </x:row>
    <x:row r="722" ht="0.20000000298023224" customHeight="1">
      <x:c r="N722" s="45"/>
    </x:row>
    <x:row r="723" ht="0.20000000298023224" customHeight="1">
      <x:c r="N723" s="45"/>
    </x:row>
    <x:row r="724" ht="0.20000000298023224" customHeight="1">
      <x:c r="N724" s="45"/>
    </x:row>
    <x:row r="725" ht="0.20000000298023224" customHeight="1">
      <x:c r="N725" s="45"/>
    </x:row>
    <x:row r="726" ht="0.20000000298023224" customHeight="1">
      <x:c r="N726" s="45"/>
    </x:row>
    <x:row r="727" ht="0.20000000298023224" customHeight="1">
      <x:c r="N727" s="45"/>
    </x:row>
    <x:row r="728" ht="0.20000000298023224" customHeight="1">
      <x:c r="N728" s="45"/>
    </x:row>
    <x:row r="729" ht="0.20000000298023224" customHeight="1">
      <x:c r="N729" s="45"/>
    </x:row>
    <x:row r="730" ht="0.20000000298023224" customHeight="1">
      <x:c r="N730" s="45"/>
    </x:row>
    <x:row r="731" ht="0.20000000298023224" customHeight="1">
      <x:c r="N731" s="45"/>
    </x:row>
    <x:row r="732" ht="0.20000000298023224" customHeight="1">
      <x:c r="N732" s="45"/>
    </x:row>
    <x:row r="733" ht="0.20000000298023224" customHeight="1">
      <x:c r="N733" s="45"/>
    </x:row>
    <x:row r="734" ht="0.20000000298023224" customHeight="1">
      <x:c r="N734" s="45"/>
    </x:row>
    <x:row r="735" ht="0.20000000298023224" customHeight="1">
      <x:c r="N735" s="45"/>
    </x:row>
    <x:row r="736" ht="0.20000000298023224" customHeight="1">
      <x:c r="N736" s="45"/>
    </x:row>
    <x:row r="737" ht="0.20000000298023224" customHeight="1">
      <x:c r="N737" s="45"/>
    </x:row>
    <x:row r="738" ht="0.20000000298023224" customHeight="1">
      <x:c r="N738" s="45"/>
    </x:row>
    <x:row r="739" ht="0.20000000298023224" customHeight="1">
      <x:c r="N739" s="45"/>
    </x:row>
    <x:row r="740" ht="0.20000000298023224" customHeight="1">
      <x:c r="N740" s="45"/>
    </x:row>
    <x:row r="741" ht="0.20000000298023224" customHeight="1">
      <x:c r="N741" s="45"/>
    </x:row>
    <x:row r="742" ht="0.20000000298023224" customHeight="1">
      <x:c r="N742" s="45"/>
    </x:row>
    <x:row r="743" ht="0.20000000298023224" customHeight="1">
      <x:c r="N743" s="45"/>
    </x:row>
    <x:row r="744" ht="0.20000000298023224" customHeight="1">
      <x:c r="N744" s="45"/>
    </x:row>
    <x:row r="745" ht="0.20000000298023224" customHeight="1">
      <x:c r="N745" s="45"/>
    </x:row>
    <x:row r="746" ht="0.20000000298023224" customHeight="1">
      <x:c r="N746" s="45"/>
    </x:row>
    <x:row r="747" ht="0.20000000298023224" customHeight="1">
      <x:c r="N747" s="45"/>
    </x:row>
    <x:row r="748" ht="0.20000000298023224" customHeight="1">
      <x:c r="N748" s="45"/>
    </x:row>
    <x:row r="749" ht="0.20000000298023224" customHeight="1">
      <x:c r="N749" s="45"/>
    </x:row>
    <x:row r="750" ht="0.20000000298023224" customHeight="1">
      <x:c r="N750" s="45"/>
    </x:row>
    <x:row r="751" ht="0.20000000298023224" customHeight="1">
      <x:c r="N751" s="45"/>
    </x:row>
    <x:row r="752" ht="0.20000000298023224" customHeight="1">
      <x:c r="N752" s="45"/>
    </x:row>
    <x:row r="753" ht="0.20000000298023224" customHeight="1">
      <x:c r="N753" s="45"/>
    </x:row>
    <x:row r="754" ht="0.20000000298023224" customHeight="1">
      <x:c r="N754" s="45"/>
    </x:row>
    <x:row r="755" ht="0.20000000298023224" customHeight="1">
      <x:c r="N755" s="45"/>
    </x:row>
    <x:row r="756" ht="0.20000000298023224" customHeight="1">
      <x:c r="N756" s="45"/>
    </x:row>
    <x:row r="757" ht="0.20000000298023224" customHeight="1">
      <x:c r="N757" s="45"/>
    </x:row>
    <x:row r="758" ht="0.20000000298023224" customHeight="1">
      <x:c r="N758" s="45"/>
    </x:row>
    <x:row r="759" ht="0.20000000298023224" customHeight="1">
      <x:c r="N759" s="45"/>
    </x:row>
    <x:row r="760" ht="0.20000000298023224" customHeight="1">
      <x:c r="N760" s="45"/>
    </x:row>
    <x:row r="761" ht="0.20000000298023224" customHeight="1">
      <x:c r="N761" s="45"/>
    </x:row>
    <x:row r="762" ht="0.20000000298023224" customHeight="1">
      <x:c r="N762" s="45"/>
    </x:row>
    <x:row r="763" ht="0.20000000298023224" customHeight="1">
      <x:c r="N763" s="45"/>
    </x:row>
    <x:row r="764" ht="0.20000000298023224" customHeight="1">
      <x:c r="N764" s="45"/>
    </x:row>
    <x:row r="765" ht="0.20000000298023224" customHeight="1">
      <x:c r="N765" s="45"/>
    </x:row>
    <x:row r="766" ht="0.20000000298023224" customHeight="1">
      <x:c r="N766" s="45"/>
    </x:row>
    <x:row r="767" ht="0.20000000298023224" customHeight="1">
      <x:c r="N767" s="45"/>
    </x:row>
    <x:row r="768" ht="0.20000000298023224" customHeight="1">
      <x:c r="N768" s="45"/>
    </x:row>
    <x:row r="769" ht="0.20000000298023224" customHeight="1">
      <x:c r="N769" s="45"/>
    </x:row>
    <x:row r="770" ht="0.20000000298023224" customHeight="1">
      <x:c r="N770" s="45"/>
    </x:row>
    <x:row r="771" ht="0.20000000298023224" customHeight="1">
      <x:c r="N771" s="45"/>
    </x:row>
    <x:row r="772" ht="0.20000000298023224" customHeight="1">
      <x:c r="N772" s="45"/>
    </x:row>
    <x:row r="773" ht="0.20000000298023224" customHeight="1">
      <x:c r="N773" s="45"/>
    </x:row>
    <x:row r="774" ht="0.20000000298023224" customHeight="1">
      <x:c r="N774" s="45"/>
    </x:row>
    <x:row r="775" ht="0.20000000298023224" customHeight="1">
      <x:c r="N775" s="45"/>
    </x:row>
    <x:row r="776" ht="0.20000000298023224" customHeight="1">
      <x:c r="N776" s="45"/>
    </x:row>
    <x:row r="777" ht="0.20000000298023224" customHeight="1">
      <x:c r="N777" s="45"/>
    </x:row>
    <x:row r="778" ht="0.20000000298023224" customHeight="1">
      <x:c r="N778" s="45"/>
    </x:row>
    <x:row r="779" ht="0.20000000298023224" customHeight="1">
      <x:c r="N779" s="45"/>
    </x:row>
    <x:row r="780" ht="0.20000000298023224" customHeight="1">
      <x:c r="N780" s="45"/>
    </x:row>
    <x:row r="781" ht="0.20000000298023224" customHeight="1">
      <x:c r="N781" s="45"/>
    </x:row>
    <x:row r="782" ht="0.20000000298023224" customHeight="1">
      <x:c r="N782" s="45"/>
    </x:row>
    <x:row r="783" ht="0.20000000298023224" customHeight="1">
      <x:c r="N783" s="45"/>
    </x:row>
    <x:row r="784" ht="0.20000000298023224" customHeight="1">
      <x:c r="N784" s="45"/>
    </x:row>
    <x:row r="785" ht="0.20000000298023224" customHeight="1">
      <x:c r="N785" s="45"/>
    </x:row>
    <x:row r="786" ht="0.20000000298023224" customHeight="1">
      <x:c r="N786" s="45"/>
    </x:row>
    <x:row r="787" ht="0.20000000298023224" customHeight="1">
      <x:c r="N787" s="45"/>
    </x:row>
    <x:row r="788" ht="0.20000000298023224" customHeight="1">
      <x:c r="N788" s="45"/>
    </x:row>
    <x:row r="789" ht="0.20000000298023224" customHeight="1">
      <x:c r="N789" s="45"/>
    </x:row>
    <x:row r="790" ht="0.20000000298023224" customHeight="1">
      <x:c r="N790" s="45"/>
    </x:row>
    <x:row r="791" ht="0.20000000298023224" customHeight="1">
      <x:c r="N791" s="45"/>
    </x:row>
    <x:row r="792" ht="0.20000000298023224" customHeight="1">
      <x:c r="N792" s="45"/>
    </x:row>
    <x:row r="793" ht="0.20000000298023224" customHeight="1">
      <x:c r="N793" s="45"/>
    </x:row>
    <x:row r="794" ht="0.20000000298023224" customHeight="1">
      <x:c r="N794" s="45"/>
    </x:row>
    <x:row r="795" ht="0.20000000298023224" customHeight="1">
      <x:c r="N795" s="45"/>
    </x:row>
    <x:row r="796" ht="0.20000000298023224" customHeight="1">
      <x:c r="N796" s="45"/>
    </x:row>
    <x:row r="797" ht="0.20000000298023224" customHeight="1">
      <x:c r="N797" s="45"/>
    </x:row>
    <x:row r="798" ht="0.20000000298023224" customHeight="1">
      <x:c r="N798" s="45"/>
    </x:row>
    <x:row r="799" ht="0.20000000298023224" customHeight="1">
      <x:c r="N799" s="45"/>
    </x:row>
    <x:row r="800" ht="0.20000000298023224" customHeight="1">
      <x:c r="N800" s="45"/>
    </x:row>
    <x:row r="801" ht="0.20000000298023224" customHeight="1">
      <x:c r="N801" s="45"/>
    </x:row>
    <x:row r="802" ht="0.20000000298023224" customHeight="1">
      <x:c r="N802" s="45"/>
    </x:row>
    <x:row r="803" ht="0.20000000298023224" customHeight="1">
      <x:c r="N803" s="45"/>
    </x:row>
    <x:row r="804" ht="0.20000000298023224" customHeight="1">
      <x:c r="N804" s="45"/>
    </x:row>
    <x:row r="805" ht="0.20000000298023224" customHeight="1">
      <x:c r="N805" s="45"/>
    </x:row>
    <x:row r="806" ht="0.20000000298023224" customHeight="1">
      <x:c r="N806" s="45"/>
    </x:row>
    <x:row r="807" ht="0.20000000298023224" customHeight="1">
      <x:c r="N807" s="45"/>
    </x:row>
    <x:row r="808" ht="0.20000000298023224" customHeight="1">
      <x:c r="N808" s="45"/>
    </x:row>
    <x:row r="809" ht="0.20000000298023224" customHeight="1">
      <x:c r="N809" s="45"/>
    </x:row>
    <x:row r="810" ht="0.20000000298023224" customHeight="1">
      <x:c r="N810" s="45"/>
    </x:row>
    <x:row r="811" ht="0.20000000298023224" customHeight="1">
      <x:c r="N811" s="45"/>
    </x:row>
    <x:row r="812" ht="0.20000000298023224" customHeight="1">
      <x:c r="N812" s="45"/>
    </x:row>
    <x:row r="813" ht="0.20000000298023224" customHeight="1">
      <x:c r="N813" s="45"/>
    </x:row>
    <x:row r="814" ht="0.20000000298023224" customHeight="1">
      <x:c r="N814" s="45"/>
    </x:row>
    <x:row r="815" ht="0.20000000298023224" customHeight="1">
      <x:c r="N815" s="45"/>
    </x:row>
    <x:row r="816" ht="0.20000000298023224" customHeight="1">
      <x:c r="N816" s="45"/>
    </x:row>
    <x:row r="817" ht="0.20000000298023224" customHeight="1">
      <x:c r="N817" s="45"/>
    </x:row>
    <x:row r="818" ht="0.20000000298023224" customHeight="1">
      <x:c r="N818" s="45"/>
    </x:row>
    <x:row r="819" ht="0.20000000298023224" customHeight="1">
      <x:c r="N819" s="45"/>
    </x:row>
    <x:row r="820" ht="0.20000000298023224" customHeight="1">
      <x:c r="N820" s="45"/>
    </x:row>
    <x:row r="821" ht="0.20000000298023224" customHeight="1">
      <x:c r="N821" s="45"/>
    </x:row>
    <x:row r="822" ht="0.20000000298023224" customHeight="1">
      <x:c r="N822" s="45"/>
    </x:row>
    <x:row r="823" ht="0.20000000298023224" customHeight="1">
      <x:c r="N823" s="45"/>
    </x:row>
    <x:row r="824" ht="0.20000000298023224" customHeight="1">
      <x:c r="N824" s="45"/>
    </x:row>
    <x:row r="825" ht="0.20000000298023224" customHeight="1">
      <x:c r="N825" s="45"/>
    </x:row>
    <x:row r="826" ht="0.20000000298023224" customHeight="1">
      <x:c r="N826" s="45"/>
    </x:row>
    <x:row r="827" ht="0.20000000298023224" customHeight="1">
      <x:c r="N827" s="45"/>
    </x:row>
    <x:row r="828" ht="0.20000000298023224" customHeight="1">
      <x:c r="N828" s="45"/>
    </x:row>
    <x:row r="829" ht="0.20000000298023224" customHeight="1">
      <x:c r="N829" s="45"/>
    </x:row>
    <x:row r="830" ht="0.20000000298023224" customHeight="1">
      <x:c r="N830" s="45"/>
    </x:row>
    <x:row r="831" ht="0.20000000298023224" customHeight="1">
      <x:c r="N831" s="45"/>
    </x:row>
    <x:row r="832" ht="0.20000000298023224" customHeight="1">
      <x:c r="N832" s="45"/>
    </x:row>
    <x:row r="833" ht="0.20000000298023224" customHeight="1">
      <x:c r="N833" s="45"/>
    </x:row>
    <x:row r="834" ht="0.20000000298023224" customHeight="1">
      <x:c r="N834" s="45"/>
    </x:row>
    <x:row r="835" ht="0.20000000298023224" customHeight="1">
      <x:c r="N835" s="45"/>
    </x:row>
    <x:row r="836" ht="0.20000000298023224" customHeight="1">
      <x:c r="N836" s="45"/>
    </x:row>
    <x:row r="837" ht="0.20000000298023224" customHeight="1">
      <x:c r="N837" s="45"/>
    </x:row>
    <x:row r="838" ht="0.20000000298023224" customHeight="1">
      <x:c r="N838" s="45"/>
    </x:row>
    <x:row r="839" ht="0.20000000298023224" customHeight="1">
      <x:c r="N839" s="45"/>
    </x:row>
    <x:row r="840" ht="0.20000000298023224" customHeight="1">
      <x:c r="N840" s="45"/>
    </x:row>
    <x:row r="841" ht="0.20000000298023224" customHeight="1">
      <x:c r="N841" s="45"/>
    </x:row>
    <x:row r="842" ht="0.20000000298023224" customHeight="1">
      <x:c r="N842" s="45"/>
    </x:row>
    <x:row r="843" ht="0.20000000298023224" customHeight="1">
      <x:c r="N843" s="45"/>
    </x:row>
    <x:row r="844" ht="0.20000000298023224" customHeight="1">
      <x:c r="N844" s="45"/>
    </x:row>
    <x:row r="845" ht="0.20000000298023224" customHeight="1">
      <x:c r="N845" s="45"/>
    </x:row>
    <x:row r="846" ht="0.20000000298023224" customHeight="1">
      <x:c r="N846" s="45"/>
    </x:row>
    <x:row r="847" ht="0.20000000298023224" customHeight="1">
      <x:c r="N847" s="45"/>
    </x:row>
    <x:row r="848" ht="0.20000000298023224" customHeight="1">
      <x:c r="N848" s="45"/>
    </x:row>
    <x:row r="849" ht="0.20000000298023224" customHeight="1">
      <x:c r="N849" s="45"/>
    </x:row>
    <x:row r="850" ht="0.20000000298023224" customHeight="1">
      <x:c r="N850" s="45"/>
    </x:row>
    <x:row r="851" ht="0.20000000298023224" customHeight="1">
      <x:c r="N851" s="45"/>
    </x:row>
    <x:row r="852" ht="0.20000000298023224" customHeight="1">
      <x:c r="N852" s="45"/>
    </x:row>
    <x:row r="853" ht="0.20000000298023224" customHeight="1">
      <x:c r="N853" s="45"/>
    </x:row>
    <x:row r="854" ht="0.20000000298023224" customHeight="1">
      <x:c r="N854" s="45"/>
    </x:row>
    <x:row r="855" ht="0.20000000298023224" customHeight="1">
      <x:c r="N855" s="45"/>
    </x:row>
    <x:row r="856" ht="0.20000000298023224" customHeight="1">
      <x:c r="N856" s="45"/>
    </x:row>
    <x:row r="857" ht="0.20000000298023224" customHeight="1">
      <x:c r="N857" s="45"/>
    </x:row>
    <x:row r="858" ht="0.20000000298023224" customHeight="1">
      <x:c r="N858" s="45"/>
    </x:row>
    <x:row r="859" ht="0.20000000298023224" customHeight="1">
      <x:c r="N859" s="45"/>
    </x:row>
    <x:row r="860" ht="0.20000000298023224" customHeight="1">
      <x:c r="N860" s="45"/>
    </x:row>
    <x:row r="861" ht="0.20000000298023224" customHeight="1">
      <x:c r="N861" s="45"/>
    </x:row>
    <x:row r="862" ht="0.20000000298023224" customHeight="1">
      <x:c r="N862" s="45"/>
    </x:row>
    <x:row r="863" ht="0.20000000298023224" customHeight="1">
      <x:c r="N863" s="45"/>
    </x:row>
    <x:row r="864" ht="0.20000000298023224" customHeight="1">
      <x:c r="N864" s="45"/>
    </x:row>
    <x:row r="865" ht="0.20000000298023224" customHeight="1">
      <x:c r="N865" s="45"/>
    </x:row>
    <x:row r="866" ht="0.20000000298023224" customHeight="1">
      <x:c r="N866" s="45"/>
    </x:row>
    <x:row r="867" ht="0.20000000298023224" customHeight="1">
      <x:c r="N867" s="45"/>
    </x:row>
    <x:row r="868" ht="0.20000000298023224" customHeight="1">
      <x:c r="N868" s="45"/>
    </x:row>
    <x:row r="869" ht="0.20000000298023224" customHeight="1">
      <x:c r="N869" s="45"/>
    </x:row>
    <x:row r="870" ht="0.20000000298023224" customHeight="1">
      <x:c r="N870" s="45"/>
    </x:row>
    <x:row r="871" ht="0.20000000298023224" customHeight="1">
      <x:c r="N871" s="45"/>
    </x:row>
    <x:row r="872" ht="0.20000000298023224" customHeight="1">
      <x:c r="N872" s="45"/>
    </x:row>
    <x:row r="873" ht="0.20000000298023224" customHeight="1">
      <x:c r="N873" s="45"/>
    </x:row>
    <x:row r="874" ht="0.20000000298023224" customHeight="1">
      <x:c r="N874" s="45"/>
    </x:row>
    <x:row r="875" ht="0.20000000298023224" customHeight="1">
      <x:c r="N875" s="45"/>
    </x:row>
    <x:row r="876" ht="0.20000000298023224" customHeight="1">
      <x:c r="N876" s="45"/>
    </x:row>
    <x:row r="877" ht="0.20000000298023224" customHeight="1">
      <x:c r="N877" s="45"/>
    </x:row>
    <x:row r="878" ht="0.20000000298023224" customHeight="1">
      <x:c r="N878" s="45"/>
    </x:row>
    <x:row r="879" ht="0.20000000298023224" customHeight="1">
      <x:c r="N879" s="45"/>
    </x:row>
    <x:row r="880" ht="0.20000000298023224" customHeight="1">
      <x:c r="N880" s="45"/>
    </x:row>
    <x:row r="881" ht="0.20000000298023224" customHeight="1">
      <x:c r="N881" s="45"/>
    </x:row>
    <x:row r="882" ht="0.20000000298023224" customHeight="1">
      <x:c r="N882" s="45"/>
    </x:row>
    <x:row r="883" ht="0.20000000298023224" customHeight="1">
      <x:c r="N883" s="45"/>
    </x:row>
    <x:row r="884" ht="0.20000000298023224" customHeight="1">
      <x:c r="N884" s="45"/>
    </x:row>
    <x:row r="885" ht="0.20000000298023224" customHeight="1">
      <x:c r="N885" s="45"/>
    </x:row>
    <x:row r="886" ht="0.20000000298023224" customHeight="1">
      <x:c r="N886" s="45"/>
    </x:row>
    <x:row r="887" ht="0.20000000298023224" customHeight="1">
      <x:c r="N887" s="45"/>
    </x:row>
    <x:row r="888" ht="0.20000000298023224" customHeight="1">
      <x:c r="N888" s="45"/>
    </x:row>
    <x:row r="889" ht="0.20000000298023224" customHeight="1">
      <x:c r="N889" s="45"/>
    </x:row>
    <x:row r="890" ht="0.20000000298023224" customHeight="1">
      <x:c r="N890" s="45"/>
    </x:row>
    <x:row r="891" ht="0.20000000298023224" customHeight="1">
      <x:c r="N891" s="45"/>
    </x:row>
    <x:row r="892" ht="0.20000000298023224" customHeight="1">
      <x:c r="N892" s="45"/>
    </x:row>
    <x:row r="893" ht="0.20000000298023224" customHeight="1">
      <x:c r="N893" s="45"/>
    </x:row>
    <x:row r="894" ht="0.20000000298023224" customHeight="1">
      <x:c r="N894" s="45"/>
    </x:row>
    <x:row r="895" ht="0.20000000298023224" customHeight="1">
      <x:c r="N895" s="45"/>
    </x:row>
    <x:row r="896" ht="0.20000000298023224" customHeight="1">
      <x:c r="N896" s="45"/>
    </x:row>
    <x:row r="897" ht="0.20000000298023224" customHeight="1">
      <x:c r="N897" s="45"/>
    </x:row>
    <x:row r="898" ht="0.20000000298023224" customHeight="1">
      <x:c r="N898" s="45"/>
    </x:row>
    <x:row r="899" ht="0.20000000298023224" customHeight="1">
      <x:c r="N899" s="45"/>
    </x:row>
    <x:row r="900" ht="0.20000000298023224" customHeight="1">
      <x:c r="N900" s="45"/>
    </x:row>
    <x:row r="901" ht="0.20000000298023224" customHeight="1">
      <x:c r="N901" s="45"/>
    </x:row>
    <x:row r="902" ht="0.20000000298023224" customHeight="1">
      <x:c r="N902" s="45"/>
    </x:row>
    <x:row r="903" ht="0.20000000298023224" customHeight="1">
      <x:c r="N903" s="45"/>
    </x:row>
    <x:row r="904" ht="0.20000000298023224" customHeight="1">
      <x:c r="N904" s="45"/>
    </x:row>
    <x:row r="905" ht="0.20000000298023224" customHeight="1">
      <x:c r="N905" s="45"/>
    </x:row>
    <x:row r="906" ht="0.20000000298023224" customHeight="1">
      <x:c r="N906" s="45"/>
    </x:row>
    <x:row r="907" ht="0.20000000298023224" customHeight="1">
      <x:c r="N907" s="45"/>
    </x:row>
    <x:row r="908" ht="0.20000000298023224" customHeight="1">
      <x:c r="N908" s="45"/>
    </x:row>
    <x:row r="909" ht="0.20000000298023224" customHeight="1">
      <x:c r="N909" s="45"/>
    </x:row>
    <x:row r="910" ht="0.20000000298023224" customHeight="1">
      <x:c r="N910" s="45"/>
    </x:row>
    <x:row r="911" ht="0.20000000298023224" customHeight="1">
      <x:c r="N911" s="45"/>
    </x:row>
    <x:row r="912" ht="0.20000000298023224" customHeight="1">
      <x:c r="N912" s="45"/>
    </x:row>
    <x:row r="913" ht="0.20000000298023224" customHeight="1">
      <x:c r="N913" s="45"/>
    </x:row>
    <x:row r="914" ht="0.20000000298023224" customHeight="1">
      <x:c r="N914" s="45"/>
    </x:row>
    <x:row r="915" ht="0.20000000298023224" customHeight="1">
      <x:c r="N915" s="45"/>
    </x:row>
    <x:row r="916" ht="0.20000000298023224" customHeight="1">
      <x:c r="N916" s="45"/>
    </x:row>
    <x:row r="917" ht="0.20000000298023224" customHeight="1">
      <x:c r="N917" s="45"/>
    </x:row>
    <x:row r="918" ht="0.20000000298023224" customHeight="1">
      <x:c r="N918" s="45"/>
    </x:row>
    <x:row r="919" ht="0.20000000298023224" customHeight="1">
      <x:c r="N919" s="45"/>
    </x:row>
    <x:row r="920" ht="0.20000000298023224" customHeight="1">
      <x:c r="N920" s="45"/>
    </x:row>
    <x:row r="921" ht="0.20000000298023224" customHeight="1">
      <x:c r="N921" s="45"/>
    </x:row>
    <x:row r="922" ht="0.20000000298023224" customHeight="1">
      <x:c r="N922" s="45"/>
    </x:row>
    <x:row r="923" ht="0.20000000298023224" customHeight="1">
      <x:c r="N923" s="45"/>
    </x:row>
    <x:row r="924" ht="0.20000000298023224" customHeight="1">
      <x:c r="N924" s="45"/>
    </x:row>
    <x:row r="925" ht="0.20000000298023224" customHeight="1">
      <x:c r="N925" s="45"/>
    </x:row>
    <x:row r="926" ht="0.20000000298023224" customHeight="1">
      <x:c r="N926" s="45"/>
    </x:row>
    <x:row r="927" ht="0.20000000298023224" customHeight="1">
      <x:c r="N927" s="45"/>
    </x:row>
    <x:row r="928" ht="0.20000000298023224" customHeight="1">
      <x:c r="N928" s="45"/>
    </x:row>
    <x:row r="929" ht="0.20000000298023224" customHeight="1">
      <x:c r="N929" s="45"/>
    </x:row>
    <x:row r="930" ht="0.20000000298023224" customHeight="1">
      <x:c r="N930" s="45"/>
    </x:row>
    <x:row r="931" ht="0.20000000298023224" customHeight="1">
      <x:c r="N931" s="45"/>
    </x:row>
    <x:row r="932" ht="0.20000000298023224" customHeight="1">
      <x:c r="N932" s="45"/>
    </x:row>
    <x:row r="933" ht="0.20000000298023224" customHeight="1">
      <x:c r="N933" s="45"/>
    </x:row>
    <x:row r="934" ht="0.20000000298023224" customHeight="1">
      <x:c r="N934" s="45"/>
    </x:row>
    <x:row r="935" ht="0.20000000298023224" customHeight="1">
      <x:c r="N935" s="45"/>
    </x:row>
    <x:row r="936" ht="0.20000000298023224" customHeight="1">
      <x:c r="N936" s="45"/>
    </x:row>
    <x:row r="937" ht="0.20000000298023224" customHeight="1">
      <x:c r="N937" s="45"/>
    </x:row>
    <x:row r="938" ht="0.20000000298023224" customHeight="1">
      <x:c r="N938" s="45"/>
    </x:row>
    <x:row r="939" ht="0.20000000298023224" customHeight="1">
      <x:c r="N939" s="45"/>
    </x:row>
    <x:row r="940" ht="0.20000000298023224" customHeight="1">
      <x:c r="N940" s="45"/>
    </x:row>
    <x:row r="941" ht="0.20000000298023224" customHeight="1">
      <x:c r="N941" s="45"/>
    </x:row>
    <x:row r="942" ht="0.20000000298023224" customHeight="1">
      <x:c r="N942" s="45"/>
    </x:row>
    <x:row r="943" ht="0.20000000298023224" customHeight="1">
      <x:c r="N943" s="45"/>
    </x:row>
    <x:row r="944" ht="0.20000000298023224" customHeight="1">
      <x:c r="N944" s="45"/>
    </x:row>
    <x:row r="945" ht="0.20000000298023224" customHeight="1">
      <x:c r="N945" s="45"/>
    </x:row>
    <x:row r="946" ht="0.20000000298023224" customHeight="1">
      <x:c r="N946" s="45"/>
    </x:row>
    <x:row r="947" ht="0.20000000298023224" customHeight="1">
      <x:c r="N947" s="45"/>
    </x:row>
    <x:row r="948" ht="0.20000000298023224" customHeight="1">
      <x:c r="N948" s="45"/>
    </x:row>
    <x:row r="949" ht="0.20000000298023224" customHeight="1">
      <x:c r="N949" s="45"/>
    </x:row>
    <x:row r="950" ht="0.20000000298023224" customHeight="1">
      <x:c r="N950" s="45"/>
    </x:row>
    <x:row r="951" ht="0.20000000298023224" customHeight="1">
      <x:c r="N951" s="45"/>
    </x:row>
    <x:row r="952" ht="0.20000000298023224" customHeight="1">
      <x:c r="N952" s="45"/>
    </x:row>
    <x:row r="953" ht="0.20000000298023224" customHeight="1">
      <x:c r="N953" s="45"/>
    </x:row>
    <x:row r="954" ht="0.20000000298023224" customHeight="1">
      <x:c r="N954" s="45"/>
    </x:row>
    <x:row r="955" ht="0.20000000298023224" customHeight="1">
      <x:c r="N955" s="45"/>
    </x:row>
    <x:row r="956" ht="0.20000000298023224" customHeight="1">
      <x:c r="N956" s="45"/>
    </x:row>
    <x:row r="957" ht="0.20000000298023224" customHeight="1">
      <x:c r="N957" s="45"/>
    </x:row>
    <x:row r="958" ht="0.20000000298023224" customHeight="1">
      <x:c r="N958" s="45"/>
    </x:row>
    <x:row r="959" ht="0.20000000298023224" customHeight="1">
      <x:c r="N959" s="45"/>
    </x:row>
    <x:row r="960" ht="0.20000000298023224" customHeight="1">
      <x:c r="N960" s="45"/>
    </x:row>
    <x:row r="961" ht="0.20000000298023224" customHeight="1">
      <x:c r="N961" s="45"/>
    </x:row>
    <x:row r="962" ht="0.20000000298023224" customHeight="1">
      <x:c r="N962" s="45"/>
    </x:row>
    <x:row r="963" ht="0.20000000298023224" customHeight="1">
      <x:c r="N963" s="45"/>
    </x:row>
    <x:row r="964" ht="0.20000000298023224" customHeight="1">
      <x:c r="N964" s="45"/>
    </x:row>
    <x:row r="965" ht="0.20000000298023224" customHeight="1">
      <x:c r="N965" s="45"/>
    </x:row>
    <x:row r="966" ht="0.20000000298023224" customHeight="1">
      <x:c r="N966" s="45"/>
    </x:row>
    <x:row r="967" ht="0.20000000298023224" customHeight="1">
      <x:c r="N967" s="45"/>
    </x:row>
    <x:row r="968" ht="0.20000000298023224" customHeight="1">
      <x:c r="N968" s="45"/>
    </x:row>
    <x:row r="969" ht="0.20000000298023224" customHeight="1">
      <x:c r="N969" s="45"/>
    </x:row>
    <x:row r="970" ht="0.20000000298023224" customHeight="1">
      <x:c r="N970" s="45"/>
    </x:row>
    <x:row r="971" ht="0.20000000298023224" customHeight="1">
      <x:c r="N971" s="45"/>
    </x:row>
    <x:row r="972" ht="0.20000000298023224" customHeight="1">
      <x:c r="N972" s="45"/>
    </x:row>
    <x:row r="973" ht="0.20000000298023224" customHeight="1">
      <x:c r="N973" s="45"/>
    </x:row>
    <x:row r="974" ht="0.20000000298023224" customHeight="1">
      <x:c r="N974" s="45"/>
    </x:row>
    <x:row r="975" ht="0.20000000298023224" customHeight="1">
      <x:c r="N975" s="45"/>
    </x:row>
    <x:row r="976" ht="0.20000000298023224" customHeight="1">
      <x:c r="N976" s="45"/>
    </x:row>
    <x:row r="977" ht="0.20000000298023224" customHeight="1">
      <x:c r="N977" s="45"/>
    </x:row>
    <x:row r="978" ht="0.20000000298023224" customHeight="1">
      <x:c r="N978" s="45"/>
    </x:row>
    <x:row r="979" ht="0.20000000298023224" customHeight="1">
      <x:c r="N979" s="45"/>
    </x:row>
    <x:row r="980" ht="0.20000000298023224" customHeight="1">
      <x:c r="N980" s="45"/>
    </x:row>
    <x:row r="981" ht="0.20000000298023224" customHeight="1">
      <x:c r="N981" s="45"/>
    </x:row>
    <x:row r="982" ht="0.20000000298023224" customHeight="1">
      <x:c r="N982" s="45"/>
    </x:row>
    <x:row r="983" ht="0.20000000298023224" customHeight="1">
      <x:c r="N983" s="45"/>
    </x:row>
    <x:row r="984" ht="0.20000000298023224" customHeight="1">
      <x:c r="N984" s="45"/>
    </x:row>
    <x:row r="985" ht="0.20000000298023224" customHeight="1">
      <x:c r="N985" s="45"/>
    </x:row>
    <x:row r="986" ht="0.20000000298023224" customHeight="1">
      <x:c r="N986" s="45"/>
    </x:row>
    <x:row r="987" ht="0.20000000298023224" customHeight="1">
      <x:c r="N987" s="45"/>
    </x:row>
    <x:row r="988" ht="0.20000000298023224" customHeight="1">
      <x:c r="N988" s="45"/>
    </x:row>
    <x:row r="989" ht="0.20000000298023224" customHeight="1">
      <x:c r="N989" s="45"/>
    </x:row>
    <x:row r="990" ht="0.20000000298023224" customHeight="1">
      <x:c r="N990" s="45"/>
    </x:row>
    <x:row r="991" ht="0.20000000298023224" customHeight="1">
      <x:c r="N991" s="45"/>
    </x:row>
    <x:row r="992" ht="0.20000000298023224" customHeight="1">
      <x:c r="N992" s="45"/>
    </x:row>
    <x:row r="993" ht="0.20000000298023224" customHeight="1">
      <x:c r="N993" s="45"/>
    </x:row>
    <x:row r="994" ht="0.20000000298023224" customHeight="1">
      <x:c r="N994" s="45"/>
    </x:row>
    <x:row r="995" ht="0.20000000298023224" customHeight="1">
      <x:c r="N995" s="45"/>
    </x:row>
    <x:row r="996" ht="0.20000000298023224" customHeight="1">
      <x:c r="N996" s="45"/>
    </x:row>
    <x:row r="997" ht="0.20000000298023224" customHeight="1">
      <x:c r="N997" s="45"/>
    </x:row>
    <x:row r="998" ht="0.20000000298023224" customHeight="1">
      <x:c r="N998" s="45"/>
    </x:row>
    <x:row r="999" ht="0.20000000298023224" customHeight="1">
      <x:c r="N999" s="45"/>
    </x:row>
    <x:row r="1000" ht="0.20000000298023224" customHeight="1">
      <x:c r="N1000" s="45"/>
    </x:row>
    <x:row r="1001" ht="0.20000000298023224" customHeight="1">
      <x:c r="N1001" s="45"/>
    </x:row>
    <x:row r="1002" ht="0.20000000298023224" customHeight="1">
      <x:c r="N1002" s="45"/>
    </x:row>
    <x:row r="1003" ht="0.20000000298023224" customHeight="1">
      <x:c r="N1003" s="45"/>
    </x:row>
    <x:row r="1004" ht="0.20000000298023224" customHeight="1">
      <x:c r="N1004" s="45"/>
    </x:row>
    <x:row r="1005" ht="0.20000000298023224" customHeight="1">
      <x:c r="N1005" s="45"/>
    </x:row>
    <x:row r="1006" ht="0.20000000298023224" customHeight="1">
      <x:c r="N1006" s="45"/>
    </x:row>
    <x:row r="1007" ht="0.20000000298023224" customHeight="1">
      <x:c r="N1007" s="45"/>
    </x:row>
    <x:row r="1008" ht="0.20000000298023224" customHeight="1">
      <x:c r="N1008" s="45"/>
    </x:row>
    <x:row r="1009" ht="0.20000000298023224" customHeight="1">
      <x:c r="N1009" s="45"/>
    </x:row>
    <x:row r="1010" ht="0.20000000298023224" customHeight="1">
      <x:c r="N1010" s="45"/>
    </x:row>
    <x:row r="1011" ht="0.20000000298023224" customHeight="1">
      <x:c r="N1011" s="45"/>
    </x:row>
    <x:row r="1012" ht="0.20000000298023224" customHeight="1">
      <x:c r="N1012" s="45"/>
    </x:row>
    <x:row r="1013" ht="0.20000000298023224" customHeight="1">
      <x:c r="N1013" s="45"/>
    </x:row>
    <x:row r="1014" ht="0.20000000298023224" customHeight="1">
      <x:c r="N1014" s="45"/>
    </x:row>
    <x:row r="1015" ht="0.20000000298023224" customHeight="1">
      <x:c r="N1015" s="45"/>
    </x:row>
    <x:row r="1016" ht="0.20000000298023224" customHeight="1">
      <x:c r="N1016" s="45"/>
    </x:row>
    <x:row r="1017" ht="0.20000000298023224" customHeight="1">
      <x:c r="N1017" s="45"/>
    </x:row>
    <x:row r="1018" ht="0.20000000298023224" customHeight="1">
      <x:c r="N1018" s="45"/>
    </x:row>
    <x:row r="1019" ht="0.20000000298023224" customHeight="1">
      <x:c r="N1019" s="45"/>
    </x:row>
    <x:row r="1020" ht="0.20000000298023224" customHeight="1">
      <x:c r="N1020" s="45"/>
    </x:row>
    <x:row r="1021" ht="0.20000000298023224" customHeight="1">
      <x:c r="N1021" s="45"/>
    </x:row>
    <x:row r="1022" ht="0.20000000298023224" customHeight="1">
      <x:c r="N1022" s="45"/>
    </x:row>
    <x:row r="1023" ht="0.20000000298023224" customHeight="1">
      <x:c r="N1023" s="45"/>
    </x:row>
    <x:row r="1024" ht="0.20000000298023224" customHeight="1">
      <x:c r="N1024" s="45"/>
    </x:row>
    <x:row r="1025" ht="0.20000000298023224" customHeight="1">
      <x:c r="N1025" s="45"/>
    </x:row>
    <x:row r="1026" ht="0.20000000298023224" customHeight="1">
      <x:c r="N1026" s="45"/>
    </x:row>
    <x:row r="1027" ht="0.20000000298023224" customHeight="1">
      <x:c r="N1027" s="45"/>
    </x:row>
    <x:row r="1028" ht="0.20000000298023224" customHeight="1">
      <x:c r="N1028" s="45"/>
    </x:row>
    <x:row r="1029" ht="0.20000000298023224" customHeight="1">
      <x:c r="N1029" s="45"/>
    </x:row>
    <x:row r="1030" ht="0.20000000298023224" customHeight="1">
      <x:c r="N1030" s="45"/>
    </x:row>
    <x:row r="1031" ht="0.20000000298023224" customHeight="1">
      <x:c r="N1031" s="45"/>
    </x:row>
    <x:row r="1032" ht="0.20000000298023224" customHeight="1">
      <x:c r="N1032" s="45"/>
    </x:row>
    <x:row r="1033" ht="0.20000000298023224" customHeight="1">
      <x:c r="N1033" s="45"/>
    </x:row>
    <x:row r="1034" ht="0.20000000298023224" customHeight="1">
      <x:c r="N1034" s="45"/>
    </x:row>
    <x:row r="1035" ht="0.20000000298023224" customHeight="1">
      <x:c r="N1035" s="45"/>
    </x:row>
    <x:row r="1036" ht="0.20000000298023224" customHeight="1">
      <x:c r="N1036" s="45"/>
    </x:row>
    <x:row r="1037" ht="0.20000000298023224" customHeight="1">
      <x:c r="N1037" s="45"/>
    </x:row>
    <x:row r="1038" ht="0.20000000298023224" customHeight="1">
      <x:c r="N1038" s="45"/>
    </x:row>
    <x:row r="1039" ht="0.20000000298023224" customHeight="1">
      <x:c r="N1039" s="45"/>
    </x:row>
    <x:row r="1040" ht="0.20000000298023224" customHeight="1">
      <x:c r="N1040" s="45"/>
    </x:row>
    <x:row r="1041" ht="0.20000000298023224" customHeight="1">
      <x:c r="N1041" s="45"/>
    </x:row>
    <x:row r="1042" ht="0.20000000298023224" customHeight="1">
      <x:c r="N1042" s="45"/>
    </x:row>
    <x:row r="1043" ht="0.20000000298023224" customHeight="1">
      <x:c r="N1043" s="45"/>
    </x:row>
    <x:row r="1044" ht="0.20000000298023224" customHeight="1">
      <x:c r="N1044" s="45"/>
    </x:row>
    <x:row r="1045" ht="0.20000000298023224" customHeight="1">
      <x:c r="N1045" s="45"/>
    </x:row>
    <x:row r="1046" ht="0.20000000298023224" customHeight="1">
      <x:c r="N1046" s="45"/>
    </x:row>
    <x:row r="1047" ht="0.20000000298023224" customHeight="1">
      <x:c r="N1047" s="45"/>
    </x:row>
    <x:row r="1048" ht="0.20000000298023224" customHeight="1">
      <x:c r="N1048" s="45"/>
    </x:row>
    <x:row r="1049" ht="0.20000000298023224" customHeight="1">
      <x:c r="N1049" s="45"/>
    </x:row>
    <x:row r="1050" ht="0.20000000298023224" customHeight="1">
      <x:c r="N1050" s="45"/>
    </x:row>
    <x:row r="1051" ht="0.20000000298023224" customHeight="1">
      <x:c r="N1051" s="45"/>
    </x:row>
    <x:row r="1052" ht="0.20000000298023224" customHeight="1">
      <x:c r="N1052" s="45"/>
    </x:row>
    <x:row r="1053" ht="0.20000000298023224" customHeight="1">
      <x:c r="N1053" s="45"/>
    </x:row>
    <x:row r="1054" ht="0.20000000298023224" customHeight="1">
      <x:c r="N1054" s="45"/>
    </x:row>
    <x:row r="1055" ht="0.20000000298023224" customHeight="1">
      <x:c r="N1055" s="45"/>
    </x:row>
    <x:row r="1056" ht="0.20000000298023224" customHeight="1">
      <x:c r="N1056" s="45"/>
    </x:row>
    <x:row r="1057" ht="0.20000000298023224" customHeight="1">
      <x:c r="N1057" s="45"/>
    </x:row>
    <x:row r="1058" ht="0.20000000298023224" customHeight="1">
      <x:c r="N1058" s="45"/>
    </x:row>
    <x:row r="1059" ht="0.20000000298023224" customHeight="1">
      <x:c r="N1059" s="45"/>
    </x:row>
    <x:row r="1060" ht="0.20000000298023224" customHeight="1">
      <x:c r="N1060" s="45"/>
    </x:row>
    <x:row r="1061" ht="0.20000000298023224" customHeight="1">
      <x:c r="N1061" s="45"/>
    </x:row>
    <x:row r="1062" ht="0.20000000298023224" customHeight="1">
      <x:c r="N1062" s="45"/>
    </x:row>
    <x:row r="1063" ht="0.20000000298023224" customHeight="1">
      <x:c r="N1063" s="45"/>
    </x:row>
    <x:row r="1064" ht="0.20000000298023224" customHeight="1">
      <x:c r="N1064" s="45"/>
    </x:row>
    <x:row r="1065" ht="0.20000000298023224" customHeight="1">
      <x:c r="N1065" s="45"/>
    </x:row>
    <x:row r="1066" ht="0.20000000298023224" customHeight="1">
      <x:c r="N1066" s="45"/>
    </x:row>
    <x:row r="1067" ht="0.20000000298023224" customHeight="1">
      <x:c r="N1067" s="45"/>
    </x:row>
    <x:row r="1068" ht="0.20000000298023224" customHeight="1">
      <x:c r="N1068" s="45"/>
    </x:row>
    <x:row r="1069" ht="0.20000000298023224" customHeight="1">
      <x:c r="N1069" s="45"/>
    </x:row>
    <x:row r="1070" ht="0.20000000298023224" customHeight="1">
      <x:c r="N1070" s="45"/>
    </x:row>
    <x:row r="1071" ht="0.20000000298023224" customHeight="1">
      <x:c r="N1071" s="45"/>
    </x:row>
    <x:row r="1072" ht="0.20000000298023224" customHeight="1">
      <x:c r="N1072" s="45"/>
    </x:row>
    <x:row r="1073" ht="0.20000000298023224" customHeight="1">
      <x:c r="N1073" s="45"/>
    </x:row>
    <x:row r="1074" ht="0.20000000298023224" customHeight="1">
      <x:c r="N1074" s="45"/>
    </x:row>
    <x:row r="1075" ht="0.20000000298023224" customHeight="1">
      <x:c r="N1075" s="45"/>
    </x:row>
    <x:row r="1076" ht="0.20000000298023224" customHeight="1">
      <x:c r="N1076" s="45"/>
    </x:row>
    <x:row r="1077" ht="0.20000000298023224" customHeight="1">
      <x:c r="N1077" s="45"/>
    </x:row>
    <x:row r="1078" ht="0.20000000298023224" customHeight="1">
      <x:c r="N1078" s="45"/>
    </x:row>
    <x:row r="1079" ht="0.20000000298023224" customHeight="1">
      <x:c r="N1079" s="45"/>
    </x:row>
    <x:row r="1080" ht="0.20000000298023224" customHeight="1">
      <x:c r="N1080" s="45"/>
    </x:row>
    <x:row r="1081" ht="0.20000000298023224" customHeight="1">
      <x:c r="N1081" s="45"/>
    </x:row>
    <x:row r="1082" ht="0.20000000298023224" customHeight="1">
      <x:c r="N1082" s="45"/>
    </x:row>
    <x:row r="1083" ht="0.20000000298023224" customHeight="1">
      <x:c r="N1083" s="45"/>
    </x:row>
    <x:row r="1084" ht="0.20000000298023224" customHeight="1">
      <x:c r="N1084" s="45"/>
    </x:row>
    <x:row r="1085" ht="0.20000000298023224" customHeight="1">
      <x:c r="N1085" s="45"/>
    </x:row>
    <x:row r="1086" ht="0.20000000298023224" customHeight="1">
      <x:c r="N1086" s="45"/>
    </x:row>
    <x:row r="1087" ht="0.20000000298023224" customHeight="1">
      <x:c r="N1087" s="45"/>
    </x:row>
    <x:row r="1088" ht="0.20000000298023224" customHeight="1">
      <x:c r="N1088" s="45"/>
    </x:row>
    <x:row r="1089" ht="0.20000000298023224" customHeight="1">
      <x:c r="N1089" s="45"/>
    </x:row>
    <x:row r="1090" ht="0.20000000298023224" customHeight="1">
      <x:c r="N1090" s="45"/>
    </x:row>
    <x:row r="1091" ht="0.20000000298023224" customHeight="1">
      <x:c r="N1091" s="45"/>
    </x:row>
    <x:row r="1092" ht="0.20000000298023224" customHeight="1">
      <x:c r="N1092" s="45"/>
    </x:row>
    <x:row r="1093" ht="0.20000000298023224" customHeight="1">
      <x:c r="N1093" s="45"/>
    </x:row>
    <x:row r="1094" ht="0.20000000298023224" customHeight="1">
      <x:c r="N1094" s="45"/>
    </x:row>
    <x:row r="1095" ht="0.20000000298023224" customHeight="1">
      <x:c r="N1095" s="45"/>
    </x:row>
    <x:row r="1096" ht="0.20000000298023224" customHeight="1">
      <x:c r="N1096" s="45"/>
    </x:row>
    <x:row r="1097" ht="0.20000000298023224" customHeight="1">
      <x:c r="N1097" s="45"/>
    </x:row>
    <x:row r="1098" ht="0.20000000298023224" customHeight="1">
      <x:c r="N1098" s="45"/>
    </x:row>
    <x:row r="1099" ht="0.20000000298023224" customHeight="1">
      <x:c r="N1099" s="45"/>
    </x:row>
    <x:row r="1100" ht="0.20000000298023224" customHeight="1">
      <x:c r="N1100" s="45"/>
    </x:row>
    <x:row r="1101" ht="0.20000000298023224" customHeight="1">
      <x:c r="N1101" s="45"/>
    </x:row>
    <x:row r="1102" ht="0.20000000298023224" customHeight="1">
      <x:c r="N1102" s="45"/>
    </x:row>
    <x:row r="1103" ht="0.20000000298023224" customHeight="1">
      <x:c r="N1103" s="45"/>
    </x:row>
    <x:row r="1104" ht="0.20000000298023224" customHeight="1">
      <x:c r="N1104" s="45"/>
    </x:row>
    <x:row r="1105" ht="0.20000000298023224" customHeight="1">
      <x:c r="N1105" s="45"/>
    </x:row>
    <x:row r="1106" ht="0.20000000298023224" customHeight="1">
      <x:c r="N1106" s="45"/>
    </x:row>
    <x:row r="1107" ht="0.20000000298023224" customHeight="1">
      <x:c r="N1107" s="45"/>
    </x:row>
    <x:row r="1108" ht="0.20000000298023224" customHeight="1">
      <x:c r="N1108" s="45"/>
    </x:row>
    <x:row r="1109" ht="0.20000000298023224" customHeight="1">
      <x:c r="N1109" s="45"/>
    </x:row>
    <x:row r="1110" ht="0.20000000298023224" customHeight="1">
      <x:c r="N1110" s="45"/>
    </x:row>
    <x:row r="1111" ht="0.20000000298023224" customHeight="1">
      <x:c r="N1111" s="45"/>
    </x:row>
    <x:row r="1112" ht="0.20000000298023224" customHeight="1">
      <x:c r="N1112" s="45"/>
    </x:row>
    <x:row r="1113" ht="0.20000000298023224" customHeight="1">
      <x:c r="N1113" s="45"/>
    </x:row>
    <x:row r="1114" ht="0.20000000298023224" customHeight="1">
      <x:c r="N1114" s="45"/>
    </x:row>
    <x:row r="1115" ht="0.20000000298023224" customHeight="1">
      <x:c r="N1115" s="45"/>
    </x:row>
    <x:row r="1116" ht="0.20000000298023224" customHeight="1">
      <x:c r="N1116" s="45"/>
    </x:row>
    <x:row r="1117" ht="0.20000000298023224" customHeight="1">
      <x:c r="N1117" s="45"/>
    </x:row>
    <x:row r="1118" ht="0.20000000298023224" customHeight="1">
      <x:c r="N1118" s="45"/>
    </x:row>
    <x:row r="1119" ht="0.20000000298023224" customHeight="1">
      <x:c r="N1119" s="45"/>
    </x:row>
    <x:row r="1120" ht="0.20000000298023224" customHeight="1">
      <x:c r="N1120" s="45"/>
    </x:row>
  </x:sheetData>
  <x:sheetProtection sheet="1" objects="1" scenarios="1" formatCells="1" formatColumns="1" formatRows="1" insertColumns="1" insertRows="1" insertHyperlinks="1" deleteColumns="1" deleteRows="1" sort="1" autoFilter="1" pivotTables="1" selectLockedCells="0" selectUnlockedCells="0"/>
  <x:mergeCells>
    <x:mergeCell ref="L5:N6"/>
    <x:mergeCell ref="A7:N7"/>
    <x:mergeCell ref="A3:I3"/>
    <x:mergeCell ref="B12:D12"/>
    <x:mergeCell ref="B8:D8"/>
    <x:mergeCell ref="B9:D9"/>
    <x:mergeCell ref="H5:K6"/>
    <x:mergeCell ref="G9:H9"/>
    <x:mergeCell ref="G8:H8"/>
    <x:mergeCell ref="A4:D4"/>
    <x:mergeCell ref="E4:G4"/>
    <x:mergeCell ref="H4:K4"/>
    <x:mergeCell ref="A5:D6"/>
    <x:mergeCell ref="E5:G6"/>
    <x:mergeCell ref="A1:N1"/>
    <x:mergeCell ref="A2:N2"/>
    <x:mergeCell ref="L3:N3"/>
    <x:mergeCell ref="L4:N4"/>
    <x:mergeCell ref="B22:D22"/>
    <x:mergeCell ref="B19:D19"/>
    <x:mergeCell ref="B20:D20"/>
    <x:mergeCell ref="B21:D21"/>
    <x:mergeCell ref="B16:D16"/>
    <x:mergeCell ref="B17:D17"/>
    <x:mergeCell ref="B18:D18"/>
    <x:mergeCell ref="B13:D13"/>
    <x:mergeCell ref="B14:D14"/>
    <x:mergeCell ref="B15:D15"/>
    <x:mergeCell ref="B10:D10"/>
    <x:mergeCell ref="B11:D11"/>
    <x:mergeCell ref="G10:H10"/>
    <x:mergeCell ref="G11:H11"/>
    <x:mergeCell ref="G12:H12"/>
    <x:mergeCell ref="G13:H13"/>
    <x:mergeCell ref="G14:H14"/>
    <x:mergeCell ref="G20:H20"/>
    <x:mergeCell ref="G21:H21"/>
    <x:mergeCell ref="G22:H22"/>
    <x:mergeCell ref="G15:H15"/>
    <x:mergeCell ref="G16:H16"/>
    <x:mergeCell ref="G17:H17"/>
    <x:mergeCell ref="G18:H18"/>
    <x:mergeCell ref="G19:H19"/>
    <x:mergeCell ref="B23:D23"/>
    <x:mergeCell ref="G23:H23"/>
    <x:mergeCell ref="B24:D24"/>
    <x:mergeCell ref="G24:H24"/>
    <x:mergeCell ref="B25:D25"/>
    <x:mergeCell ref="G25:H25"/>
    <x:mergeCell ref="B26:D26"/>
    <x:mergeCell ref="G26:H26"/>
    <x:mergeCell ref="B27:D27"/>
    <x:mergeCell ref="G27:H27"/>
    <x:mergeCell ref="B28:D28"/>
    <x:mergeCell ref="G28:H28"/>
    <x:mergeCell ref="B29:D29"/>
    <x:mergeCell ref="G29:H29"/>
    <x:mergeCell ref="B30:D30"/>
    <x:mergeCell ref="G30:H30"/>
    <x:mergeCell ref="B31:D31"/>
    <x:mergeCell ref="G31:H31"/>
    <x:mergeCell ref="B32:D32"/>
    <x:mergeCell ref="G32:H32"/>
    <x:mergeCell ref="B33:D33"/>
    <x:mergeCell ref="G33:H33"/>
    <x:mergeCell ref="B34:D34"/>
    <x:mergeCell ref="G34:H34"/>
    <x:mergeCell ref="B35:D35"/>
    <x:mergeCell ref="G35:H35"/>
    <x:mergeCell ref="B36:D36"/>
    <x:mergeCell ref="G36:H36"/>
    <x:mergeCell ref="B37:D37"/>
    <x:mergeCell ref="G37:H37"/>
    <x:mergeCell ref="B38:D38"/>
    <x:mergeCell ref="G38:H38"/>
    <x:mergeCell ref="B39:D39"/>
    <x:mergeCell ref="G39:H39"/>
    <x:mergeCell ref="B40:D40"/>
    <x:mergeCell ref="G40:H40"/>
    <x:mergeCell ref="B41:D41"/>
    <x:mergeCell ref="G41:H41"/>
    <x:mergeCell ref="B42:D42"/>
    <x:mergeCell ref="G42:H42"/>
    <x:mergeCell ref="B43:D43"/>
    <x:mergeCell ref="G43:H43"/>
    <x:mergeCell ref="B44:D44"/>
    <x:mergeCell ref="G44:H44"/>
    <x:mergeCell ref="B45:D45"/>
    <x:mergeCell ref="G45:H45"/>
    <x:mergeCell ref="B46:D46"/>
    <x:mergeCell ref="G46:H46"/>
    <x:mergeCell ref="B47:D47"/>
    <x:mergeCell ref="G47:H47"/>
    <x:mergeCell ref="B48:D48"/>
    <x:mergeCell ref="G48:H48"/>
    <x:mergeCell ref="B49:D49"/>
    <x:mergeCell ref="G49:H49"/>
    <x:mergeCell ref="B50:D50"/>
    <x:mergeCell ref="G50:H50"/>
    <x:mergeCell ref="B51:D51"/>
    <x:mergeCell ref="G51:H51"/>
    <x:mergeCell ref="B52:D52"/>
    <x:mergeCell ref="G52:H52"/>
    <x:mergeCell ref="B53:D53"/>
    <x:mergeCell ref="G53:H53"/>
    <x:mergeCell ref="B54:D54"/>
    <x:mergeCell ref="G54:H54"/>
    <x:mergeCell ref="B55:D55"/>
    <x:mergeCell ref="G55:H55"/>
    <x:mergeCell ref="B56:D56"/>
    <x:mergeCell ref="G56:H56"/>
    <x:mergeCell ref="B57:D57"/>
    <x:mergeCell ref="G57:H57"/>
    <x:mergeCell ref="B58:D58"/>
    <x:mergeCell ref="G58:H58"/>
    <x:mergeCell ref="B59:D59"/>
    <x:mergeCell ref="G59:H59"/>
    <x:mergeCell ref="B60:D60"/>
    <x:mergeCell ref="G60:H60"/>
    <x:mergeCell ref="B61:D61"/>
    <x:mergeCell ref="G61:H61"/>
    <x:mergeCell ref="B62:D62"/>
    <x:mergeCell ref="G62:H62"/>
    <x:mergeCell ref="B63:D63"/>
    <x:mergeCell ref="G63:H63"/>
    <x:mergeCell ref="B64:D64"/>
    <x:mergeCell ref="G64:H64"/>
    <x:mergeCell ref="A65:N65"/>
    <x:mergeCell ref="A66:N66"/>
  </x:mergeCells>
  <x:conditionalFormatting sqref="E9:E22">
    <x:cfRule type="expression" dxfId="96" priority="1">
      <x:formula>ISNUMBER(SEARCH("Critical",$E9))</x:formula>
    </x:cfRule>
    <x:cfRule type="expression" dxfId="95" priority="2">
      <x:formula>ISNUMBER(SEARCH("High",$E9))</x:formula>
    </x:cfRule>
    <x:cfRule type="expression" dxfId="94" priority="3">
      <x:formula>ISNUMBER(SEARCH("Medium",$E9))</x:formula>
    </x:cfRule>
    <x:cfRule type="expression" dxfId="93" priority="4">
      <x:formula>ISNUMBER(SEARCH("Low",$E9))</x:formula>
    </x:cfRule>
  </x:conditionalFormatting>
  <x:conditionalFormatting sqref="F9:F22">
    <x:cfRule type="expression" dxfId="92" priority="5">
      <x:formula>OR($F9="PAUSE",$F9="EXIT")</x:formula>
    </x:cfRule>
    <x:cfRule type="expression" dxfId="91" priority="6">
      <x:formula>$F9="ESCALATE"</x:formula>
    </x:cfRule>
    <x:cfRule type="expression" dxfId="90" priority="7">
      <x:formula>$F9="PROCEED WITH CONDITIONS"</x:formula>
    </x:cfRule>
    <x:cfRule type="expression" dxfId="89" priority="8">
      <x:formula>$F9="PROCEED"</x:formula>
    </x:cfRule>
  </x:conditionalFormatting>
  <x:conditionalFormatting sqref="A9:B22">
    <x:cfRule type="expression" dxfId="88" priority="9">
      <x:formula>ISNUMBER(SEARCH("-USER-",$A9))</x:formula>
    </x:cfRule>
  </x:conditionalFormatting>
  <x:conditionalFormatting sqref="A9:H22">
    <x:cfRule type="expression" dxfId="87" priority="10">
      <x:formula>ISNUMBER(SEARCH("-USER-",$A9))</x:formula>
    </x:cfRule>
  </x:conditionalFormatting>
  <x:conditionalFormatting sqref="A9:H22">
    <x:cfRule type="expression" dxfId="86" priority="11">
      <x:formula>$A9&lt;&gt;""</x:formula>
    </x:cfRule>
  </x:conditionalFormatting>
  <x:conditionalFormatting sqref="I9:I22">
    <x:cfRule type="expression" dxfId="85" priority="12">
      <x:formula>$I9="Yes"</x:formula>
    </x:cfRule>
    <x:cfRule type="expression" dxfId="84" priority="13">
      <x:formula>$I9="No"</x:formula>
    </x:cfRule>
    <x:cfRule type="expression" dxfId="83" priority="14">
      <x:formula>$I9="Not yet due"</x:formula>
    </x:cfRule>
    <x:cfRule type="expression" dxfId="82" priority="15">
      <x:formula>$I9="Yes"</x:formula>
    </x:cfRule>
    <x:cfRule type="expression" dxfId="81" priority="16">
      <x:formula>$I9="No"</x:formula>
    </x:cfRule>
    <x:cfRule type="expression" dxfId="80" priority="17">
      <x:formula>$I9="Not yet due"</x:formula>
    </x:cfRule>
  </x:conditionalFormatting>
  <x:conditionalFormatting sqref="J9:J22">
    <x:cfRule type="expression" dxfId="79" priority="18">
      <x:formula>AND($A9&lt;&gt;"",$L9&lt;&gt;"Not applicable",LEN(TRIM($J9))=0)</x:formula>
    </x:cfRule>
  </x:conditionalFormatting>
  <x:conditionalFormatting sqref="L9:L22">
    <x:cfRule type="expression" dxfId="78" priority="19">
      <x:formula>AND($A9&lt;&gt;"",$L9="Not started")</x:formula>
    </x:cfRule>
    <x:cfRule type="expression" dxfId="77" priority="20">
      <x:formula>AND($A9&lt;&gt;"",$L9="In progress")</x:formula>
    </x:cfRule>
    <x:cfRule type="expression" dxfId="76" priority="21">
      <x:formula>AND($A9&lt;&gt;"",$L9="Completed")</x:formula>
    </x:cfRule>
    <x:cfRule type="expression" dxfId="75" priority="22">
      <x:formula>AND($A9&lt;&gt;"",$L9="Not applicable")</x:formula>
    </x:cfRule>
    <x:cfRule type="expression" dxfId="74" priority="23">
      <x:formula>AND($A9&lt;&gt;"",$L9="")</x:formula>
    </x:cfRule>
  </x:conditionalFormatting>
  <x:conditionalFormatting sqref="M9:M22">
    <x:cfRule type="expression" dxfId="73" priority="24">
      <x:formula>AND($A9&lt;&gt;"",$M9="Not provided")</x:formula>
    </x:cfRule>
    <x:cfRule type="expression" dxfId="72" priority="25">
      <x:formula>AND($A9&lt;&gt;"",$M9="Pending verification")</x:formula>
    </x:cfRule>
    <x:cfRule type="expression" dxfId="71" priority="26">
      <x:formula>AND($A9&lt;&gt;"",$M9="Verification in progress")</x:formula>
    </x:cfRule>
    <x:cfRule type="expression" dxfId="70" priority="27">
      <x:formula>AND($A9&lt;&gt;"",$M9="Verified")</x:formula>
    </x:cfRule>
    <x:cfRule type="expression" dxfId="69" priority="28">
      <x:formula>AND($A9&lt;&gt;"",$M9="Further evidence required")</x:formula>
    </x:cfRule>
    <x:cfRule type="expression" dxfId="68" priority="29">
      <x:formula>AND($A9&lt;&gt;"",$M9="Not applicable")</x:formula>
    </x:cfRule>
    <x:cfRule type="expression" dxfId="67" priority="30">
      <x:formula>AND($A9&lt;&gt;"",$L9="Completed",$M9="")</x:formula>
    </x:cfRule>
  </x:conditionalFormatting>
  <x:conditionalFormatting sqref="H5:K6">
    <x:cfRule type="expression" dxfId="66" priority="31">
      <x:formula>AND($P$3&gt;0,$P$4=$P$3)</x:formula>
    </x:cfRule>
    <x:cfRule type="expression" dxfId="65" priority="32">
      <x:formula>AND($P$3&gt;0,$P$4&lt;$P$3)</x:formula>
    </x:cfRule>
    <x:cfRule type="expression" dxfId="64" priority="33">
      <x:formula>$P$3=0</x:formula>
    </x:cfRule>
    <x:cfRule type="expression" dxfId="262" priority="70">
      <x:formula>AND($P$3&gt;0,$P$4=$P$3)</x:formula>
    </x:cfRule>
    <x:cfRule type="expression" dxfId="263" priority="71">
      <x:formula>AND($P$3&gt;0,$P$4&lt;$P$3)</x:formula>
    </x:cfRule>
    <x:cfRule type="expression" dxfId="264" priority="72">
      <x:formula>$P$3=0</x:formula>
    </x:cfRule>
  </x:conditionalFormatting>
  <x:conditionalFormatting sqref="K9:K22">
    <x:cfRule type="expression" dxfId="63" priority="37">
      <x:formula>AND($A9&lt;&gt;"",ISNUMBER($K9),$K9&gt;0,ISNUMBER($K$3),$K9&lt;$K$3,OR($L9="Not started",$L9="In progress"))</x:formula>
    </x:cfRule>
    <x:cfRule type="expression" dxfId="62" priority="38">
      <x:formula>AND($A9&lt;&gt;"",OR($L9="Not started",$L9="In progress"),OR($K9="",$K9="Type a due date (dd-mmm-yyyy)",$K9="Action window closed — after-the-fact review required"))</x:formula>
    </x:cfRule>
    <x:cfRule type="expression" dxfId="61" priority="39">
      <x:formula>$S9="Invalid due date"</x:formula>
    </x:cfRule>
  </x:conditionalFormatting>
  <x:conditionalFormatting sqref="A23:N23">
    <x:cfRule type="expression" dxfId="60" priority="40">
      <x:formula>SUM($R$1:$R$7)&gt;0</x:formula>
    </x:cfRule>
  </x:conditionalFormatting>
  <x:conditionalFormatting sqref="L5:N6">
    <x:cfRule type="expression" dxfId="59" priority="41">
      <x:formula>OR($P$5&gt;0,AND(ISNUMBER($P$6),$P$6&gt;0))</x:formula>
    </x:cfRule>
    <x:cfRule type="expression" dxfId="58" priority="42">
      <x:formula>AND($P$5=0,ISNUMBER($K$3),$P$6=0)</x:formula>
    </x:cfRule>
    <x:cfRule type="expression" dxfId="270" priority="78">
      <x:formula>OR($P$5&gt;0,AND(ISNUMBER($P$6),$P$6&gt;0))</x:formula>
    </x:cfRule>
    <x:cfRule type="expression" dxfId="271" priority="79">
      <x:formula>AND($P$5=0,ISNUMBER($K$3),$P$6=0)</x:formula>
    </x:cfRule>
  </x:conditionalFormatting>
  <x:conditionalFormatting sqref="E9:E64">
    <x:cfRule type="expression" dxfId="235" priority="43">
      <x:formula>ISNUMBER(SEARCH("Critical",$E9))</x:formula>
    </x:cfRule>
    <x:cfRule type="expression" dxfId="236" priority="44">
      <x:formula>ISNUMBER(SEARCH("High",$E9))</x:formula>
    </x:cfRule>
    <x:cfRule type="expression" dxfId="237" priority="45">
      <x:formula>ISNUMBER(SEARCH("Medium",$E9))</x:formula>
    </x:cfRule>
    <x:cfRule type="expression" dxfId="238" priority="46">
      <x:formula>ISNUMBER(SEARCH("Low",$E9))</x:formula>
    </x:cfRule>
  </x:conditionalFormatting>
  <x:conditionalFormatting sqref="F9:F64">
    <x:cfRule type="expression" dxfId="239" priority="47">
      <x:formula>OR($F9="PAUSE",$F9="EXIT")</x:formula>
    </x:cfRule>
    <x:cfRule type="expression" dxfId="240" priority="48">
      <x:formula>$F9="ESCALATE"</x:formula>
    </x:cfRule>
    <x:cfRule type="expression" dxfId="241" priority="49">
      <x:formula>$F9="PROCEED WITH CONDITIONS"</x:formula>
    </x:cfRule>
    <x:cfRule type="expression" dxfId="242" priority="50">
      <x:formula>$F9="PROCEED"</x:formula>
    </x:cfRule>
  </x:conditionalFormatting>
  <x:conditionalFormatting sqref="A9:B64">
    <x:cfRule type="expression" dxfId="243" priority="51">
      <x:formula>ISNUMBER(SEARCH("-USER-",$A9))</x:formula>
    </x:cfRule>
  </x:conditionalFormatting>
  <x:conditionalFormatting sqref="A9:H64">
    <x:cfRule type="expression" dxfId="244" priority="52">
      <x:formula>ISNUMBER(SEARCH("-USER-",$A9))</x:formula>
    </x:cfRule>
    <x:cfRule type="expression" dxfId="245" priority="53">
      <x:formula>$A9&lt;&gt;""</x:formula>
    </x:cfRule>
  </x:conditionalFormatting>
  <x:conditionalFormatting sqref="I9:I64">
    <x:cfRule type="expression" dxfId="246" priority="54">
      <x:formula>$I9="Yes"</x:formula>
    </x:cfRule>
    <x:cfRule type="expression" dxfId="247" priority="55">
      <x:formula>$I9="No"</x:formula>
    </x:cfRule>
    <x:cfRule type="expression" dxfId="248" priority="56">
      <x:formula>$I9="Not yet due"</x:formula>
    </x:cfRule>
  </x:conditionalFormatting>
  <x:conditionalFormatting sqref="J9:J64">
    <x:cfRule type="expression" dxfId="249" priority="57">
      <x:formula>AND($A9&lt;&gt;"",$L9&lt;&gt;"Not applicable",LEN(TRIM($J9))=0)</x:formula>
    </x:cfRule>
  </x:conditionalFormatting>
  <x:conditionalFormatting sqref="L9:L64">
    <x:cfRule type="expression" dxfId="250" priority="58">
      <x:formula>AND($A9&lt;&gt;"",$L9="Not started")</x:formula>
    </x:cfRule>
    <x:cfRule type="expression" dxfId="251" priority="59">
      <x:formula>AND($A9&lt;&gt;"",$L9="In progress")</x:formula>
    </x:cfRule>
    <x:cfRule type="expression" dxfId="252" priority="60">
      <x:formula>AND($A9&lt;&gt;"",$L9="Completed")</x:formula>
    </x:cfRule>
    <x:cfRule type="expression" dxfId="253" priority="61">
      <x:formula>AND($A9&lt;&gt;"",$L9="Not applicable")</x:formula>
    </x:cfRule>
    <x:cfRule type="expression" dxfId="254" priority="62">
      <x:formula>AND($A9&lt;&gt;"",$L9="")</x:formula>
    </x:cfRule>
  </x:conditionalFormatting>
  <x:conditionalFormatting sqref="M9:M64">
    <x:cfRule type="expression" dxfId="255" priority="63">
      <x:formula>AND($A9&lt;&gt;"",$M9="Not provided")</x:formula>
    </x:cfRule>
    <x:cfRule type="expression" dxfId="256" priority="64">
      <x:formula>AND($A9&lt;&gt;"",$M9="Pending verification")</x:formula>
    </x:cfRule>
    <x:cfRule type="expression" dxfId="257" priority="65">
      <x:formula>AND($A9&lt;&gt;"",$M9="Verification in progress")</x:formula>
    </x:cfRule>
    <x:cfRule type="expression" dxfId="258" priority="66">
      <x:formula>AND($A9&lt;&gt;"",$M9="Verified")</x:formula>
    </x:cfRule>
    <x:cfRule type="expression" dxfId="259" priority="67">
      <x:formula>AND($A9&lt;&gt;"",$M9="Further evidence required")</x:formula>
    </x:cfRule>
    <x:cfRule type="expression" dxfId="260" priority="68">
      <x:formula>AND($A9&lt;&gt;"",$M9="Not applicable")</x:formula>
    </x:cfRule>
    <x:cfRule type="expression" dxfId="261" priority="69">
      <x:formula>AND($A9&lt;&gt;"",$L9="Completed",$M9="")</x:formula>
    </x:cfRule>
  </x:conditionalFormatting>
  <x:conditionalFormatting sqref="K9:K64">
    <x:cfRule type="expression" dxfId="265" priority="73">
      <x:formula>AND($A9&lt;&gt;"",ISNUMBER($K9),$K9&gt;0,ISNUMBER($K$3),$K9&lt;$K$3,OR($L9="Not started",$L9="In progress"))</x:formula>
    </x:cfRule>
    <x:cfRule type="expression" dxfId="266" priority="74">
      <x:formula>AND($A9&lt;&gt;"",OR($L9="Not started",$L9="In progress"),OR($K9="",$K9="Type a due date (dd-mmm-yyyy)",$K9="Action window closed — after-the-fact review required"))</x:formula>
    </x:cfRule>
    <x:cfRule type="expression" dxfId="267" priority="75">
      <x:formula>$S9="Invalid due date"</x:formula>
    </x:cfRule>
  </x:conditionalFormatting>
  <x:conditionalFormatting sqref="I9:N64">
    <x:cfRule type="expression" dxfId="268" priority="76">
      <x:formula>$A9&lt;&gt;""</x:formula>
    </x:cfRule>
  </x:conditionalFormatting>
  <x:conditionalFormatting sqref="A65:N65">
    <x:cfRule type="expression" dxfId="269" priority="77">
      <x:formula>SUM($R$1:$R$7)&gt;0</x:formula>
    </x:cfRule>
  </x:conditionalFormatting>
  <x:dataValidations count="5">
    <x:dataValidation type="date" allowBlank="1" showErrorMessage="1" errorTitle="Reporting date required" error="Enter a valid reporting date." sqref="K3">
      <x:formula1>DATE(1900,1,1)</x:formula1>
      <x:formula2>DATE(9999,12,31)</x:formula2>
    </x:dataValidation>
    <x:dataValidation type="list" showInputMessage="1" sqref="I9:I64">
      <x:formula1>"Yes,No,Not yet due"</x:formula1>
    </x:dataValidation>
    <x:dataValidation type="list" sqref="K9:K64">
      <x:formula1>"Type a due date (dd-mmm-yyyy),Action window closed — after-the-fact review required"</x:formula1>
    </x:dataValidation>
    <x:dataValidation type="list" sqref="L9:L64">
      <x:formula1>"Not started,In progress,Completed,Not applicable"</x:formula1>
    </x:dataValidation>
    <x:dataValidation type="list" sqref="M9:M64">
      <x:formula1>"Not provided,Pending verification,Verification in progress,Verified,Further evidence required,Not applicable"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4.25"/>
  <x:cols>
    <x:col min="1" max="1" width="10" customWidth="1"/>
    <x:col min="2" max="6" width="13" customWidth="1"/>
    <x:col min="7" max="7" width="10" customWidth="1"/>
    <x:col min="8" max="11" width="13" customWidth="1"/>
    <x:col min="12" max="12" width="17" customWidth="1"/>
    <x:col min="13" max="19" width="0.125" customWidth="1"/>
  </x:cols>
  <x:sheetData>
    <x:row r="1" ht="33.95000076293945" customHeight="1">
      <x:c r="A1" s="176" t="s">
        <x:v>1202</x:v>
      </x:c>
      <x:c r="B1" s="176"/>
      <x:c r="C1" s="176"/>
      <x:c r="D1" s="176"/>
      <x:c r="E1" s="176"/>
      <x:c r="F1" s="176"/>
      <x:c r="G1" s="176"/>
      <x:c r="H1" s="176"/>
      <x:c r="I1" s="176"/>
      <x:c r="J1" s="176"/>
      <x:c r="K1" s="176"/>
      <x:c r="L1" s="176"/>
      <x:c r="M1" s="47"/>
      <x:c r="N1" s="47"/>
      <x:c r="O1" s="47"/>
      <x:c r="P1" s="47"/>
      <x:c r="Q1" s="47"/>
      <x:c r="R1" s="47"/>
      <x:c r="S1" s="47"/>
    </x:row>
    <x:row r="2" ht="27.950000762939453" customHeight="1">
      <x:c r="A2" s="177" t="str">
        <x:f>IF('3. Scope &amp; Lens'!$D$5="","Select a stakeholder lens in Scope &amp; Lens. ","Active lens: "&amp;'3. Scope &amp; Lens'!$D$5&amp;". ")&amp;"This dashboard shows risk concentration for the selected project phases. Use the Action Plan tab to manage and track actions. Purple or lavender identifies user-added risks."</x:f>
        <x:v>Active lens: Company / private sector. This dashboard shows risk concentration for the selected project phases. Use the Action Plan tab to manage and track actions. Purple or lavender identifies user-added risks.</x:v>
      </x:c>
      <x:c r="B2" s="177"/>
      <x:c r="C2" s="177"/>
      <x:c r="D2" s="177"/>
      <x:c r="E2" s="177"/>
      <x:c r="F2" s="177"/>
      <x:c r="G2" s="177"/>
      <x:c r="H2" s="177"/>
      <x:c r="I2" s="177"/>
      <x:c r="J2" s="177"/>
      <x:c r="K2" s="177"/>
      <x:c r="L2" s="177"/>
      <x:c r="M2" s="47"/>
      <x:c r="N2" s="47"/>
      <x:c r="O2" s="47"/>
      <x:c r="P2" s="47"/>
      <x:c r="Q2" s="47"/>
      <x:c r="R2" s="47"/>
      <x:c r="S2" s="47"/>
    </x:row>
    <x:row r="3" ht="32.099998474121094" customHeight="1">
      <x:c r="A3" s="178" t="str">
        <x:f>IF(COUNT('4. Risk Screening'!$AY$5:$AY$60)=0,IF(COUNT('3. Scope &amp; Lens'!$J$16:$J$22)=0,"NEXT STEP — Select project phases and their status in Scope &amp; Lens.","NEXT STEP — Select Relevant risks in Risk Screening to build your project heatmap."),IF(COUNT('5. Risk Assessment'!$E$6:$E$61)&lt;COUNT('4. Risk Screening'!$AY$5:$AY$60),"ASSESSMENT INCOMPLETE — "&amp;COUNT('5. Risk Assessment'!$E$6:$E$61)&amp;" of "&amp;COUNT('4. Risk Screening'!$AY$5:$AY$60)&amp;" selected risks have Probability and Impact scores.","ASSESSMENT COMPLETE — Review priority risks and actions below."))</x:f>
        <x:v>NEXT STEP — Select project phases and their status in Scope &amp; Lens.</x:v>
      </x:c>
      <x:c r="B3" s="178"/>
      <x:c r="C3" s="178"/>
      <x:c r="D3" s="178"/>
      <x:c r="E3" s="178"/>
      <x:c r="F3" s="178"/>
      <x:c r="G3" s="178"/>
      <x:c r="H3" s="178"/>
      <x:c r="I3" s="178"/>
      <x:c r="J3" s="178"/>
      <x:c r="K3" s="178"/>
      <x:c r="L3" s="178"/>
      <x:c r="M3" s="47"/>
      <x:c r="N3" s="47"/>
      <x:c r="O3" s="47"/>
      <x:c r="P3" s="47"/>
      <x:c r="Q3" s="47"/>
      <x:c r="R3" s="47"/>
      <x:c r="S3" s="47"/>
    </x:row>
    <x:row r="4" ht="32.099998474121094" customHeight="1">
      <x:c r="A4" s="160" t="s">
        <x:v>1203</x:v>
      </x:c>
      <x:c r="B4" s="160"/>
      <x:c r="C4" s="160"/>
      <x:c r="D4" s="160" t="s">
        <x:v>1204</x:v>
      </x:c>
      <x:c r="E4" s="160"/>
      <x:c r="F4" s="160"/>
      <x:c r="G4" s="160" t="s">
        <x:v>1205</x:v>
      </x:c>
      <x:c r="H4" s="160"/>
      <x:c r="I4" s="160"/>
      <x:c r="J4" s="180" t="s">
        <x:v>1182</x:v>
      </x:c>
      <x:c r="K4" s="160"/>
      <x:c r="L4" s="160"/>
      <x:c r="M4" s="47"/>
      <x:c r="N4" s="47"/>
      <x:c r="O4" s="47"/>
      <x:c r="P4" s="47"/>
      <x:c r="Q4" s="47"/>
      <x:c r="R4" s="47"/>
      <x:c r="S4" s="47"/>
    </x:row>
    <x:row r="5" ht="27.950000762939453" customHeight="1">
      <x:c r="A5" s="179" t="n">
        <x:f>COUNT('4. Risk Screening'!$AY$5:$AY$60)</x:f>
        <x:v>0</x:v>
      </x:c>
      <x:c r="B5" s="179"/>
      <x:c r="C5" s="179"/>
      <x:c r="D5" s="179" t="str">
        <x:f>COUNT('5. Risk Assessment'!$E$6:$E$61)&amp;" of "&amp;COUNT('4. Risk Screening'!$AY$5:$AY$60)</x:f>
        <x:v>0 of 0</x:v>
      </x:c>
      <x:c r="E5" s="179"/>
      <x:c r="F5" s="179"/>
      <x:c r="G5" s="179" t="n">
        <x:f>COUNTIF('5. Risk Assessment'!$F$6:$F$61,"High")+COUNTIF('5. Risk Assessment'!$F$6:$F$61,"Critical")</x:f>
        <x:v>0</x:v>
      </x:c>
      <x:c r="H5" s="179"/>
      <x:c r="I5" s="179"/>
      <x:c r="J5" s="181" t="str">
        <x:f>'6. Action Plan'!$L$5</x:f>
        <x:v>0 missed • reporting date required</x:v>
      </x:c>
      <x:c r="K5" s="179"/>
      <x:c r="L5" s="179"/>
      <x:c r="M5" s="47" t="s">
        <x:v>1206</x:v>
      </x:c>
      <x:c r="N5" s="47" t="s">
        <x:v>1207</x:v>
      </x:c>
      <x:c r="O5" s="47" t="s">
        <x:v>76</x:v>
      </x:c>
      <x:c r="P5" s="47" t="s">
        <x:v>1208</x:v>
      </x:c>
      <x:c r="Q5" s="47" t="s">
        <x:v>1193</x:v>
      </x:c>
      <x:c r="R5" s="47" t="s">
        <x:v>1209</x:v>
      </x:c>
      <x:c r="S5" s="47" t="s">
        <x:v>1026</x:v>
      </x:c>
    </x:row>
    <x:row r="6" ht="27.950000762939453" customHeight="1">
      <x:c r="A6" s="179"/>
      <x:c r="B6" s="179"/>
      <x:c r="C6" s="179"/>
      <x:c r="D6" s="179"/>
      <x:c r="E6" s="179"/>
      <x:c r="F6" s="179"/>
      <x:c r="G6" s="179"/>
      <x:c r="H6" s="179"/>
      <x:c r="I6" s="179"/>
      <x:c r="J6" s="179"/>
      <x:c r="K6" s="179"/>
      <x:c r="L6" s="179"/>
      <x:c r="M6" s="47" t="str">
        <x:f>IF(OR('5. Risk Assessment'!$A6="",'5. Risk Assessment'!$E6="",AND('5. Risk Assessment'!$F6&lt;&gt;"Critical",'5. Risk Assessment'!$F6&lt;&gt;"High")),"",IF('5. Risk Assessment'!$F6="Critical",2,1)*1000000+(IF('5. Risk Assessment'!$H6="EXIT",6,IF('5. Risk Assessment'!$H6="PAUSE",5,IF('5. Risk Assessment'!$H6="ESCALATE",4,IF('5. Risk Assessment'!$H6="PROCEED WITH CONDITIONS",3,IF('5. Risk Assessment'!$H6="NOT YET MADE",2,IF('5. Risk Assessment'!$H6="PROCEED",1,0))))))*100000)+'5. Risk Assessment'!$E6*1000+(100-ROW()))</x:f>
      </x:c>
      <x:c r="N6" s="47" t="n">
        <x:f>'5. Risk Assessment'!$A6</x:f>
        <x:v>0</x:v>
      </x:c>
      <x:c r="O6" s="47" t="str">
        <x:f t="shared" ref="O6:O37" si="0">IF(N6="","",IF(LEFT(N6,2)="P1","Project Identification",IF(LEFT(N6,2)="P2","Financing &amp; appraisal",IF(LEFT(N6,2)="P3","Planning &amp; Design",IF(LEFT(N6,2)="P4","Tender Management",IF(LEFT(N6,2)="P5","Project Execution",IF(LEFT(N6,2)="P6","Operation &amp; Maintenance",IF(LEFT(N6,2)="P7","Evaluation &amp; Audit",""))))))))</x:f>
      </x:c>
      <x:c r="P6" s="47" t="n">
        <x:f>'5. Risk Assessment'!$B6</x:f>
        <x:v>0</x:v>
      </x:c>
      <x:c r="Q6" s="47" t="str">
        <x:f>IF('5. Risk Assessment'!$E6="","",'5. Risk Assessment'!$E6&amp;" • "&amp;'5. Risk Assessment'!$F6)</x:f>
      </x:c>
      <x:c r="R6" s="47" t="n">
        <x:f>'5. Risk Assessment'!$H6</x:f>
        <x:v>0</x:v>
      </x:c>
      <x:c r="S6" s="47" t="n">
        <x:f>'5. Risk Assessment'!$G6</x:f>
        <x:v>0</x:v>
      </x:c>
    </x:row>
    <x:row r="7" ht="24" customHeight="1">
      <x:c r="A7" s="175" t="str">
        <x:f>IF(ISNUMBER('6. Action Plan'!$K$3),"Reporting date: "&amp;TEXT('6. Action Plan'!$K$3,"dd-mmm-yyyy"),"Reporting date required")&amp;"     Actions completed &amp; verified: "&amp;'6. Action Plan'!$H$5</x:f>
        <x:v>Reporting date required     Actions completed &amp; verified: No selected actions</x:v>
      </x:c>
      <x:c r="B7" s="175"/>
      <x:c r="C7" s="175"/>
      <x:c r="D7" s="175"/>
      <x:c r="E7" s="175"/>
      <x:c r="F7" s="175"/>
      <x:c r="G7" s="175"/>
      <x:c r="H7" s="175"/>
      <x:c r="I7" s="175"/>
      <x:c r="J7" s="175"/>
      <x:c r="K7" s="175"/>
      <x:c r="L7" s="175"/>
      <x:c r="M7" s="47" t="str">
        <x:f>IF(OR('5. Risk Assessment'!$A7="",'5. Risk Assessment'!$E7="",AND('5. Risk Assessment'!$F7&lt;&gt;"Critical",'5. Risk Assessment'!$F7&lt;&gt;"High")),"",IF('5. Risk Assessment'!$F7="Critical",2,1)*1000000+(IF('5. Risk Assessment'!$H7="EXIT",6,IF('5. Risk Assessment'!$H7="PAUSE",5,IF('5. Risk Assessment'!$H7="ESCALATE",4,IF('5. Risk Assessment'!$H7="PROCEED WITH CONDITIONS",3,IF('5. Risk Assessment'!$H7="NOT YET MADE",2,IF('5. Risk Assessment'!$H7="PROCEED",1,0))))))*100000)+'5. Risk Assessment'!$E7*1000+(100-ROW()))</x:f>
      </x:c>
      <x:c r="N7" s="47" t="n">
        <x:f>'5. Risk Assessment'!$A7</x:f>
        <x:v>0</x:v>
      </x:c>
      <x:c r="O7" s="47" t="str">
        <x:f t="shared" si="0"/>
      </x:c>
      <x:c r="P7" s="47" t="n">
        <x:f>'5. Risk Assessment'!$B7</x:f>
        <x:v>0</x:v>
      </x:c>
      <x:c r="Q7" s="47" t="str">
        <x:f>IF('5. Risk Assessment'!$E7="","",'5. Risk Assessment'!$E7&amp;" • "&amp;'5. Risk Assessment'!$F7)</x:f>
      </x:c>
      <x:c r="R7" s="47" t="n">
        <x:f>'5. Risk Assessment'!$H7</x:f>
        <x:v>0</x:v>
      </x:c>
      <x:c r="S7" s="47" t="n">
        <x:f>'5. Risk Assessment'!$G7</x:f>
        <x:v>0</x:v>
      </x:c>
    </x:row>
    <x:row r="8" ht="27.950000762939453" customHeight="1">
      <x:c r="A8" s="161" t="s">
        <x:v>1210</x:v>
      </x:c>
      <x:c r="B8" s="161"/>
      <x:c r="C8" s="161"/>
      <x:c r="D8" s="161"/>
      <x:c r="E8" s="161"/>
      <x:c r="F8" s="161"/>
      <x:c r="G8" s="161" t="s">
        <x:v>1211</x:v>
      </x:c>
      <x:c r="H8" s="161"/>
      <x:c r="I8" s="161"/>
      <x:c r="J8" s="161"/>
      <x:c r="K8" s="161"/>
      <x:c r="L8" s="161"/>
      <x:c r="M8" s="47" t="str">
        <x:f>IF(OR('5. Risk Assessment'!$A8="",'5. Risk Assessment'!$E8="",AND('5. Risk Assessment'!$F8&lt;&gt;"Critical",'5. Risk Assessment'!$F8&lt;&gt;"High")),"",IF('5. Risk Assessment'!$F8="Critical",2,1)*1000000+(IF('5. Risk Assessment'!$H8="EXIT",6,IF('5. Risk Assessment'!$H8="PAUSE",5,IF('5. Risk Assessment'!$H8="ESCALATE",4,IF('5. Risk Assessment'!$H8="PROCEED WITH CONDITIONS",3,IF('5. Risk Assessment'!$H8="NOT YET MADE",2,IF('5. Risk Assessment'!$H8="PROCEED",1,0))))))*100000)+'5. Risk Assessment'!$E8*1000+(100-ROW()))</x:f>
      </x:c>
      <x:c r="N8" s="47" t="n">
        <x:f>'5. Risk Assessment'!$A8</x:f>
        <x:v>0</x:v>
      </x:c>
      <x:c r="O8" s="47" t="str">
        <x:f t="shared" si="0"/>
      </x:c>
      <x:c r="P8" s="47" t="n">
        <x:f>'5. Risk Assessment'!$B8</x:f>
        <x:v>0</x:v>
      </x:c>
      <x:c r="Q8" s="47" t="str">
        <x:f>IF('5. Risk Assessment'!$E8="","",'5. Risk Assessment'!$E8&amp;" • "&amp;'5. Risk Assessment'!$F8)</x:f>
      </x:c>
      <x:c r="R8" s="47" t="n">
        <x:f>'5. Risk Assessment'!$H8</x:f>
        <x:v>0</x:v>
      </x:c>
      <x:c r="S8" s="47" t="n">
        <x:f>'5. Risk Assessment'!$G8</x:f>
        <x:v>0</x:v>
      </x:c>
    </x:row>
    <x:row r="9" ht="26.100000381469727" customHeight="1">
      <x:c r="A9" s="32" t="s">
        <x:v>1212</x:v>
      </x:c>
      <x:c r="B9" s="32">
        <x:v>1</x:v>
      </x:c>
      <x:c r="C9" s="32">
        <x:v>2</x:v>
      </x:c>
      <x:c r="D9" s="32">
        <x:v>3</x:v>
      </x:c>
      <x:c r="E9" s="32">
        <x:v>4</x:v>
      </x:c>
      <x:c r="F9" s="32">
        <x:v>5</x:v>
      </x:c>
      <x:c r="G9" s="169" t="str">
        <x:f>"Critical 17–25"&amp;CHAR(10)&amp;COUNTIF('5. Risk Assessment'!$F$6:$F$61,"Critical")&amp;" risk"&amp;IF(COUNTIF('5. Risk Assessment'!$F$6:$F$61,"Critical")=1,"","s")</x:f>
        <x:v>Critical 17–25
0 risks</x:v>
      </x:c>
      <x:c r="H9" s="169"/>
      <x:c r="I9" s="169"/>
      <x:c r="J9" s="169"/>
      <x:c r="K9" s="169"/>
      <x:c r="L9" s="169"/>
      <x:c r="M9" s="47" t="str">
        <x:f>IF(OR('5. Risk Assessment'!$A9="",'5. Risk Assessment'!$E9="",AND('5. Risk Assessment'!$F9&lt;&gt;"Critical",'5. Risk Assessment'!$F9&lt;&gt;"High")),"",IF('5. Risk Assessment'!$F9="Critical",2,1)*1000000+(IF('5. Risk Assessment'!$H9="EXIT",6,IF('5. Risk Assessment'!$H9="PAUSE",5,IF('5. Risk Assessment'!$H9="ESCALATE",4,IF('5. Risk Assessment'!$H9="PROCEED WITH CONDITIONS",3,IF('5. Risk Assessment'!$H9="NOT YET MADE",2,IF('5. Risk Assessment'!$H9="PROCEED",1,0))))))*100000)+'5. Risk Assessment'!$E9*1000+(100-ROW()))</x:f>
      </x:c>
      <x:c r="N9" s="47" t="n">
        <x:f>'5. Risk Assessment'!$A9</x:f>
        <x:v>0</x:v>
      </x:c>
      <x:c r="O9" s="47" t="str">
        <x:f t="shared" si="0"/>
      </x:c>
      <x:c r="P9" s="47" t="n">
        <x:f>'5. Risk Assessment'!$B9</x:f>
        <x:v>0</x:v>
      </x:c>
      <x:c r="Q9" s="47" t="str">
        <x:f>IF('5. Risk Assessment'!$E9="","",'5. Risk Assessment'!$E9&amp;" • "&amp;'5. Risk Assessment'!$F9)</x:f>
      </x:c>
      <x:c r="R9" s="47" t="n">
        <x:f>'5. Risk Assessment'!$H9</x:f>
        <x:v>0</x:v>
      </x:c>
      <x:c r="S9" s="47" t="n">
        <x:f>'5. Risk Assessment'!$G9</x:f>
        <x:v>0</x:v>
      </x:c>
    </x:row>
    <x:row r="10" ht="56.099998474121094" customHeight="1">
      <x:c r="A10" s="33">
        <x:v>5</x:v>
      </x:c>
      <x:c r="B10" s="23" t="str">
        <x:f>IF(AND('5. Risk Assessment'!$A$6&lt;&gt;"",$A10='5. Risk Assessment'!$C$6,B$9='5. Risk Assessment'!$D$6),'5. Risk Assessment'!$A$6&amp;CHAR(10),"")&amp;IF(AND('5. Risk Assessment'!$A$7&lt;&gt;"",$A10='5. Risk Assessment'!$C$7,B$9='5. Risk Assessment'!$D$7),'5. Risk Assessment'!$A$7&amp;CHAR(10),"")&amp;IF(AND('5. Risk Assessment'!$A$8&lt;&gt;"",$A10='5. Risk Assessment'!$C$8,B$9='5. Risk Assessment'!$D$8),'5. Risk Assessment'!$A$8&amp;CHAR(10),"")&amp;IF(AND('5. Risk Assessment'!$A$9&lt;&gt;"",$A10='5. Risk Assessment'!$C$9,B$9='5. Risk Assessment'!$D$9),'5. Risk Assessment'!$A$9&amp;CHAR(10),"")&amp;IF(AND('5. Risk Assessment'!$A$10&lt;&gt;"",$A10='5. Risk Assessment'!$C$10,B$9='5. Risk Assessment'!$D$10),'5. Risk Assessment'!$A$10&amp;CHAR(10),"")&amp;IF(AND('5. Risk Assessment'!$A$11&lt;&gt;"",$A10='5. Risk Assessment'!$C$11,B$9='5. Risk Assessment'!$D$11),'5. Risk Assessment'!$A$11&amp;CHAR(10),"")&amp;IF(AND('5. Risk Assessment'!$A$12&lt;&gt;"",$A10='5. Risk Assessment'!$C$12,B$9='5. Risk Assessment'!$D$12),'5. Risk Assessment'!$A$12&amp;CHAR(10),"")&amp;IF(AND('5. Risk Assessment'!$A$13&lt;&gt;"",$A10='5. Risk Assessment'!$C$13,B$9='5. Risk Assessment'!$D$13),'5. Risk Assessment'!$A$13&amp;CHAR(10),"")&amp;IF(AND('5. Risk Assessment'!$A$14&lt;&gt;"",$A10='5. Risk Assessment'!$C$14,B$9='5. Risk Assessment'!$D$14),'5. Risk Assessment'!$A$14&amp;CHAR(10),"")&amp;IF(AND('5. Risk Assessment'!$A$15&lt;&gt;"",$A10='5. Risk Assessment'!$C$15,B$9='5. Risk Assessment'!$D$15),'5. Risk Assessment'!$A$15&amp;CHAR(10),"")&amp;IF(AND('5. Risk Assessment'!$A$16&lt;&gt;"",$A10='5. Risk Assessment'!$C$16,B$9='5. Risk Assessment'!$D$16),'5. Risk Assessment'!$A$16&amp;CHAR(10),"")&amp;IF(AND('5. Risk Assessment'!$A$17&lt;&gt;"",$A10='5. Risk Assessment'!$C$17,B$9='5. Risk Assessment'!$D$17),'5. Risk Assessment'!$A$17&amp;CHAR(10),"")&amp;IF(AND('5. Risk Assessment'!$A$18&lt;&gt;"",$A10='5. Risk Assessment'!$C$18,B$9='5. Risk Assessment'!$D$18),'5. Risk Assessment'!$A$18&amp;CHAR(10),"")&amp;IF(AND('5. Risk Assessment'!$A$19&lt;&gt;"",$A10='5. Risk Assessment'!$C$19,B$9='5. Risk Assessment'!$D$19),'5. Risk Assessment'!$A$19&amp;CHAR(10),"")&amp;IF(AND('5. Risk Assessment'!$A$20&lt;&gt;"",$A10='5. Risk Assessment'!$C$20,B$9='5. Risk Assessment'!$D$20),'5. Risk Assessment'!$A$20&amp;CHAR(10),"")&amp;IF(AND('5. Risk Assessment'!$A$21&lt;&gt;"",$A10='5. Risk Assessment'!$C$21,B$9='5. Risk Assessment'!$D$21),'5. Risk Assessment'!$A$21&amp;CHAR(10),"")&amp;IF(AND('5. Risk Assessment'!$A$22&lt;&gt;"",$A10='5. Risk Assessment'!$C$22,B$9='5. Risk Assessment'!$D$22),'5. Risk Assessment'!$A$22&amp;CHAR(10),"")&amp;IF(AND('5. Risk Assessment'!$A$23&lt;&gt;"",$A10='5. Risk Assessment'!$C$23,B$9='5. Risk Assessment'!$D$23),'5. Risk Assessment'!$A$23&amp;CHAR(10),"")&amp;IF(AND('5. Risk Assessment'!$A$24&lt;&gt;"",$A10='5. Risk Assessment'!$C$24,B$9='5. Risk Assessment'!$D$24),'5. Risk Assessment'!$A$24&amp;CHAR(10),"")&amp;IF(AND('5. Risk Assessment'!$A$25&lt;&gt;"",$A10='5. Risk Assessment'!$C$25,B$9='5. Risk Assessment'!$D$25),'5. Risk Assessment'!$A$25&amp;CHAR(10),"")&amp;IF(AND('5. Risk Assessment'!$A$26&lt;&gt;"",$A10='5. Risk Assessment'!$C$26,B$9='5. Risk Assessment'!$D$26),'5. Risk Assessment'!$A$26&amp;CHAR(10),"")&amp;IF(AND('5. Risk Assessment'!$A$27&lt;&gt;"",$A10='5. Risk Assessment'!$C$27,B$9='5. Risk Assessment'!$D$27),'5. Risk Assessment'!$A$27&amp;CHAR(10),"")&amp;IF(AND('5. Risk Assessment'!$A$28&lt;&gt;"",$A10='5. Risk Assessment'!$C$28,B$9='5. Risk Assessment'!$D$28),'5. Risk Assessment'!$A$28&amp;CHAR(10),"")&amp;IF(AND('5. Risk Assessment'!$A$29&lt;&gt;"",$A10='5. Risk Assessment'!$C$29,B$9='5. Risk Assessment'!$D$29),'5. Risk Assessment'!$A$29&amp;CHAR(10),"")&amp;IF(AND('5. Risk Assessment'!$A$30&lt;&gt;"",$A10='5. Risk Assessment'!$C$30,B$9='5. Risk Assessment'!$D$30),'5. Risk Assessment'!$A$30&amp;CHAR(10),"")&amp;IF(AND('5. Risk Assessment'!$A$31&lt;&gt;"",$A10='5. Risk Assessment'!$C$31,B$9='5. Risk Assessment'!$D$31),'5. Risk Assessment'!$A$31&amp;CHAR(10),"")&amp;IF(AND('5. Risk Assessment'!$A$32&lt;&gt;"",$A10='5. Risk Assessment'!$C$32,B$9='5. Risk Assessment'!$D$32),'5. Risk Assessment'!$A$32&amp;CHAR(10),"")&amp;IF(AND('5. Risk Assessment'!$A$33&lt;&gt;"",$A10='5. Risk Assessment'!$C$33,B$9='5. Risk Assessment'!$D$33),'5. Risk Assessment'!$A$33&amp;CHAR(10),"")&amp;IF(AND('5. Risk Assessment'!$A$34&lt;&gt;"",$A10='5. Risk Assessment'!$C$34,B$9='5. Risk Assessment'!$D$34),'5. Risk Assessment'!$A$34&amp;CHAR(10),"")&amp;IF(AND('5. Risk Assessment'!$A$35&lt;&gt;"",$A10='5. Risk Assessment'!$C$35,B$9='5. Risk Assessment'!$D$35),'5. Risk Assessment'!$A$35&amp;CHAR(10),"")&amp;IF(AND('5. Risk Assessment'!$A$36&lt;&gt;"",$A10='5. Risk Assessment'!$C$36,B$9='5. Risk Assessment'!$D$36),'5. Risk Assessment'!$A$36&amp;CHAR(10),"")&amp;IF(AND('5. Risk Assessment'!$A$37&lt;&gt;"",$A10='5. Risk Assessment'!$C$37,B$9='5. Risk Assessment'!$D$37),'5. Risk Assessment'!$A$37&amp;CHAR(10),"")&amp;IF(AND('5. Risk Assessment'!$A$38&lt;&gt;"",$A10='5. Risk Assessment'!$C$38,B$9='5. Risk Assessment'!$D$38),'5. Risk Assessment'!$A$38&amp;CHAR(10),"")&amp;IF(AND('5. Risk Assessment'!$A$39&lt;&gt;"",$A10='5. Risk Assessment'!$C$39,B$9='5. Risk Assessment'!$D$39),'5. Risk Assessment'!$A$39&amp;CHAR(10),"")&amp;IF(AND('5. Risk Assessment'!$A$40&lt;&gt;"",$A10='5. Risk Assessment'!$C$40,B$9='5. Risk Assessment'!$D$40),'5. Risk Assessment'!$A$40&amp;CHAR(10),"")&amp;IF(AND('5. Risk Assessment'!$A$41&lt;&gt;"",$A10='5. Risk Assessment'!$C$41,B$9='5. Risk Assessment'!$D$41),'5. Risk Assessment'!$A$41&amp;CHAR(10),"")&amp;IF(AND('5. Risk Assessment'!$A$42&lt;&gt;"",$A10='5. Risk Assessment'!$C$42,B$9='5. Risk Assessment'!$D$42),'5. Risk Assessment'!$A$42&amp;CHAR(10),"")&amp;IF(AND('5. Risk Assessment'!$A$43&lt;&gt;"",$A10='5. Risk Assessment'!$C$43,B$9='5. Risk Assessment'!$D$43),'5. Risk Assessment'!$A$43&amp;CHAR(10),"")&amp;IF(AND('5. Risk Assessment'!$A$44&lt;&gt;"",$A10='5. Risk Assessment'!$C$44,B$9='5. Risk Assessment'!$D$44),'5. Risk Assessment'!$A$44&amp;CHAR(10),"")&amp;IF(AND('5. Risk Assessment'!$A$45&lt;&gt;"",$A10='5. Risk Assessment'!$C$45,B$9='5. Risk Assessment'!$D$45),'5. Risk Assessment'!$A$45&amp;CHAR(10),"")&amp;IF(AND('5. Risk Assessment'!$A$46&lt;&gt;"",$A10='5. Risk Assessment'!$C$46,B$9='5. Risk Assessment'!$D$46),'5. Risk Assessment'!$A$46&amp;CHAR(10),"")&amp;IF(AND('5. Risk Assessment'!$A$47&lt;&gt;"",$A10='5. Risk Assessment'!$C$47,B$9='5. Risk Assessment'!$D$47),'5. Risk Assessment'!$A$47&amp;CHAR(10),"")&amp;IF(AND('5. Risk Assessment'!$A$48&lt;&gt;"",$A10='5. Risk Assessment'!$C$48,B$9='5. Risk Assessment'!$D$48),'5. Risk Assessment'!$A$48&amp;CHAR(10),"")&amp;IF(AND('5. Risk Assessment'!$A$49&lt;&gt;"",$A10='5. Risk Assessment'!$C$49,B$9='5. Risk Assessment'!$D$49),'5. Risk Assessment'!$A$49&amp;CHAR(10),"")&amp;IF(AND('5. Risk Assessment'!$A$50&lt;&gt;"",$A10='5. Risk Assessment'!$C$50,B$9='5. Risk Assessment'!$D$50),'5. Risk Assessment'!$A$50&amp;CHAR(10),"")&amp;IF(AND('5. Risk Assessment'!$A$51&lt;&gt;"",$A10='5. Risk Assessment'!$C$51,B$9='5. Risk Assessment'!$D$51),'5. Risk Assessment'!$A$51&amp;CHAR(10),"")&amp;IF(AND('5. Risk Assessment'!$A$52&lt;&gt;"",$A10='5. Risk Assessment'!$C$52,B$9='5. Risk Assessment'!$D$52),'5. Risk Assessment'!$A$52&amp;CHAR(10),"")&amp;IF(AND('5. Risk Assessment'!$A$53&lt;&gt;"",$A10='5. Risk Assessment'!$C$53,B$9='5. Risk Assessment'!$D$53),'5. Risk Assessment'!$A$53&amp;CHAR(10),"")&amp;IF(AND('5. Risk Assessment'!$A$54&lt;&gt;"",$A10='5. Risk Assessment'!$C$54,B$9='5. Risk Assessment'!$D$54),'5. Risk Assessment'!$A$54&amp;CHAR(10),"")&amp;IF(AND('5. Risk Assessment'!$A$55&lt;&gt;"",$A10='5. Risk Assessment'!$C$55,B$9='5. Risk Assessment'!$D$55),'5. Risk Assessment'!$A$55&amp;CHAR(10),"")&amp;IF(AND('5. Risk Assessment'!$A$56&lt;&gt;"",$A10='5. Risk Assessment'!$C$56,B$9='5. Risk Assessment'!$D$56),'5. Risk Assessment'!$A$56&amp;CHAR(10),"")&amp;IF(AND('5. Risk Assessment'!$A$57&lt;&gt;"",$A10='5. Risk Assessment'!$C$57,B$9='5. Risk Assessment'!$D$57),'5. Risk Assessment'!$A$57&amp;CHAR(10),"")&amp;IF(AND('5. Risk Assessment'!$A$58&lt;&gt;"",$A10='5. Risk Assessment'!$C$58,B$9='5. Risk Assessment'!$D$58),'5. Risk Assessment'!$A$58&amp;CHAR(10),"")&amp;IF(AND('5. Risk Assessment'!$A$59&lt;&gt;"",$A10='5. Risk Assessment'!$C$59,B$9='5. Risk Assessment'!$D$59),'5. Risk Assessment'!$A$59&amp;CHAR(10),"")&amp;IF(AND('5. Risk Assessment'!$A$60&lt;&gt;"",$A10='5. Risk Assessment'!$C$60,B$9='5. Risk Assessment'!$D$60),'5. Risk Assessment'!$A$60&amp;CHAR(10),"")&amp;IF(AND('5. Risk Assessment'!$A$61&lt;&gt;"",$A10='5. Risk Assessment'!$C$61,B$9='5. Risk Assessment'!$D$61),'5. Risk Assessment'!$A$61&amp;CHAR(10),"")</x:f>
      </x:c>
      <x:c r="C10" s="24" t="str">
        <x:f>IF(AND('5. Risk Assessment'!$A$6&lt;&gt;"",$A10='5. Risk Assessment'!$C$6,C$9='5. Risk Assessment'!$D$6),'5. Risk Assessment'!$A$6&amp;CHAR(10),"")&amp;IF(AND('5. Risk Assessment'!$A$7&lt;&gt;"",$A10='5. Risk Assessment'!$C$7,C$9='5. Risk Assessment'!$D$7),'5. Risk Assessment'!$A$7&amp;CHAR(10),"")&amp;IF(AND('5. Risk Assessment'!$A$8&lt;&gt;"",$A10='5. Risk Assessment'!$C$8,C$9='5. Risk Assessment'!$D$8),'5. Risk Assessment'!$A$8&amp;CHAR(10),"")&amp;IF(AND('5. Risk Assessment'!$A$9&lt;&gt;"",$A10='5. Risk Assessment'!$C$9,C$9='5. Risk Assessment'!$D$9),'5. Risk Assessment'!$A$9&amp;CHAR(10),"")&amp;IF(AND('5. Risk Assessment'!$A$10&lt;&gt;"",$A10='5. Risk Assessment'!$C$10,C$9='5. Risk Assessment'!$D$10),'5. Risk Assessment'!$A$10&amp;CHAR(10),"")&amp;IF(AND('5. Risk Assessment'!$A$11&lt;&gt;"",$A10='5. Risk Assessment'!$C$11,C$9='5. Risk Assessment'!$D$11),'5. Risk Assessment'!$A$11&amp;CHAR(10),"")&amp;IF(AND('5. Risk Assessment'!$A$12&lt;&gt;"",$A10='5. Risk Assessment'!$C$12,C$9='5. Risk Assessment'!$D$12),'5. Risk Assessment'!$A$12&amp;CHAR(10),"")&amp;IF(AND('5. Risk Assessment'!$A$13&lt;&gt;"",$A10='5. Risk Assessment'!$C$13,C$9='5. Risk Assessment'!$D$13),'5. Risk Assessment'!$A$13&amp;CHAR(10),"")&amp;IF(AND('5. Risk Assessment'!$A$14&lt;&gt;"",$A10='5. Risk Assessment'!$C$14,C$9='5. Risk Assessment'!$D$14),'5. Risk Assessment'!$A$14&amp;CHAR(10),"")&amp;IF(AND('5. Risk Assessment'!$A$15&lt;&gt;"",$A10='5. Risk Assessment'!$C$15,C$9='5. Risk Assessment'!$D$15),'5. Risk Assessment'!$A$15&amp;CHAR(10),"")&amp;IF(AND('5. Risk Assessment'!$A$16&lt;&gt;"",$A10='5. Risk Assessment'!$C$16,C$9='5. Risk Assessment'!$D$16),'5. Risk Assessment'!$A$16&amp;CHAR(10),"")&amp;IF(AND('5. Risk Assessment'!$A$17&lt;&gt;"",$A10='5. Risk Assessment'!$C$17,C$9='5. Risk Assessment'!$D$17),'5. Risk Assessment'!$A$17&amp;CHAR(10),"")&amp;IF(AND('5. Risk Assessment'!$A$18&lt;&gt;"",$A10='5. Risk Assessment'!$C$18,C$9='5. Risk Assessment'!$D$18),'5. Risk Assessment'!$A$18&amp;CHAR(10),"")&amp;IF(AND('5. Risk Assessment'!$A$19&lt;&gt;"",$A10='5. Risk Assessment'!$C$19,C$9='5. Risk Assessment'!$D$19),'5. Risk Assessment'!$A$19&amp;CHAR(10),"")&amp;IF(AND('5. Risk Assessment'!$A$20&lt;&gt;"",$A10='5. Risk Assessment'!$C$20,C$9='5. Risk Assessment'!$D$20),'5. Risk Assessment'!$A$20&amp;CHAR(10),"")&amp;IF(AND('5. Risk Assessment'!$A$21&lt;&gt;"",$A10='5. Risk Assessment'!$C$21,C$9='5. Risk Assessment'!$D$21),'5. Risk Assessment'!$A$21&amp;CHAR(10),"")&amp;IF(AND('5. Risk Assessment'!$A$22&lt;&gt;"",$A10='5. Risk Assessment'!$C$22,C$9='5. Risk Assessment'!$D$22),'5. Risk Assessment'!$A$22&amp;CHAR(10),"")&amp;IF(AND('5. Risk Assessment'!$A$23&lt;&gt;"",$A10='5. Risk Assessment'!$C$23,C$9='5. Risk Assessment'!$D$23),'5. Risk Assessment'!$A$23&amp;CHAR(10),"")&amp;IF(AND('5. Risk Assessment'!$A$24&lt;&gt;"",$A10='5. Risk Assessment'!$C$24,C$9='5. Risk Assessment'!$D$24),'5. Risk Assessment'!$A$24&amp;CHAR(10),"")&amp;IF(AND('5. Risk Assessment'!$A$25&lt;&gt;"",$A10='5. Risk Assessment'!$C$25,C$9='5. Risk Assessment'!$D$25),'5. Risk Assessment'!$A$25&amp;CHAR(10),"")&amp;IF(AND('5. Risk Assessment'!$A$26&lt;&gt;"",$A10='5. Risk Assessment'!$C$26,C$9='5. Risk Assessment'!$D$26),'5. Risk Assessment'!$A$26&amp;CHAR(10),"")&amp;IF(AND('5. Risk Assessment'!$A$27&lt;&gt;"",$A10='5. Risk Assessment'!$C$27,C$9='5. Risk Assessment'!$D$27),'5. Risk Assessment'!$A$27&amp;CHAR(10),"")&amp;IF(AND('5. Risk Assessment'!$A$28&lt;&gt;"",$A10='5. Risk Assessment'!$C$28,C$9='5. Risk Assessment'!$D$28),'5. Risk Assessment'!$A$28&amp;CHAR(10),"")&amp;IF(AND('5. Risk Assessment'!$A$29&lt;&gt;"",$A10='5. Risk Assessment'!$C$29,C$9='5. Risk Assessment'!$D$29),'5. Risk Assessment'!$A$29&amp;CHAR(10),"")&amp;IF(AND('5. Risk Assessment'!$A$30&lt;&gt;"",$A10='5. Risk Assessment'!$C$30,C$9='5. Risk Assessment'!$D$30),'5. Risk Assessment'!$A$30&amp;CHAR(10),"")&amp;IF(AND('5. Risk Assessment'!$A$31&lt;&gt;"",$A10='5. Risk Assessment'!$C$31,C$9='5. Risk Assessment'!$D$31),'5. Risk Assessment'!$A$31&amp;CHAR(10),"")&amp;IF(AND('5. Risk Assessment'!$A$32&lt;&gt;"",$A10='5. Risk Assessment'!$C$32,C$9='5. Risk Assessment'!$D$32),'5. Risk Assessment'!$A$32&amp;CHAR(10),"")&amp;IF(AND('5. Risk Assessment'!$A$33&lt;&gt;"",$A10='5. Risk Assessment'!$C$33,C$9='5. Risk Assessment'!$D$33),'5. Risk Assessment'!$A$33&amp;CHAR(10),"")&amp;IF(AND('5. Risk Assessment'!$A$34&lt;&gt;"",$A10='5. Risk Assessment'!$C$34,C$9='5. Risk Assessment'!$D$34),'5. Risk Assessment'!$A$34&amp;CHAR(10),"")&amp;IF(AND('5. Risk Assessment'!$A$35&lt;&gt;"",$A10='5. Risk Assessment'!$C$35,C$9='5. Risk Assessment'!$D$35),'5. Risk Assessment'!$A$35&amp;CHAR(10),"")&amp;IF(AND('5. Risk Assessment'!$A$36&lt;&gt;"",$A10='5. Risk Assessment'!$C$36,C$9='5. Risk Assessment'!$D$36),'5. Risk Assessment'!$A$36&amp;CHAR(10),"")&amp;IF(AND('5. Risk Assessment'!$A$37&lt;&gt;"",$A10='5. Risk Assessment'!$C$37,C$9='5. Risk Assessment'!$D$37),'5. Risk Assessment'!$A$37&amp;CHAR(10),"")&amp;IF(AND('5. Risk Assessment'!$A$38&lt;&gt;"",$A10='5. Risk Assessment'!$C$38,C$9='5. Risk Assessment'!$D$38),'5. Risk Assessment'!$A$38&amp;CHAR(10),"")&amp;IF(AND('5. Risk Assessment'!$A$39&lt;&gt;"",$A10='5. Risk Assessment'!$C$39,C$9='5. Risk Assessment'!$D$39),'5. Risk Assessment'!$A$39&amp;CHAR(10),"")&amp;IF(AND('5. Risk Assessment'!$A$40&lt;&gt;"",$A10='5. Risk Assessment'!$C$40,C$9='5. Risk Assessment'!$D$40),'5. Risk Assessment'!$A$40&amp;CHAR(10),"")&amp;IF(AND('5. Risk Assessment'!$A$41&lt;&gt;"",$A10='5. Risk Assessment'!$C$41,C$9='5. Risk Assessment'!$D$41),'5. Risk Assessment'!$A$41&amp;CHAR(10),"")&amp;IF(AND('5. Risk Assessment'!$A$42&lt;&gt;"",$A10='5. Risk Assessment'!$C$42,C$9='5. Risk Assessment'!$D$42),'5. Risk Assessment'!$A$42&amp;CHAR(10),"")&amp;IF(AND('5. Risk Assessment'!$A$43&lt;&gt;"",$A10='5. Risk Assessment'!$C$43,C$9='5. Risk Assessment'!$D$43),'5. Risk Assessment'!$A$43&amp;CHAR(10),"")&amp;IF(AND('5. Risk Assessment'!$A$44&lt;&gt;"",$A10='5. Risk Assessment'!$C$44,C$9='5. Risk Assessment'!$D$44),'5. Risk Assessment'!$A$44&amp;CHAR(10),"")&amp;IF(AND('5. Risk Assessment'!$A$45&lt;&gt;"",$A10='5. Risk Assessment'!$C$45,C$9='5. Risk Assessment'!$D$45),'5. Risk Assessment'!$A$45&amp;CHAR(10),"")&amp;IF(AND('5. Risk Assessment'!$A$46&lt;&gt;"",$A10='5. Risk Assessment'!$C$46,C$9='5. Risk Assessment'!$D$46),'5. Risk Assessment'!$A$46&amp;CHAR(10),"")&amp;IF(AND('5. Risk Assessment'!$A$47&lt;&gt;"",$A10='5. Risk Assessment'!$C$47,C$9='5. Risk Assessment'!$D$47),'5. Risk Assessment'!$A$47&amp;CHAR(10),"")&amp;IF(AND('5. Risk Assessment'!$A$48&lt;&gt;"",$A10='5. Risk Assessment'!$C$48,C$9='5. Risk Assessment'!$D$48),'5. Risk Assessment'!$A$48&amp;CHAR(10),"")&amp;IF(AND('5. Risk Assessment'!$A$49&lt;&gt;"",$A10='5. Risk Assessment'!$C$49,C$9='5. Risk Assessment'!$D$49),'5. Risk Assessment'!$A$49&amp;CHAR(10),"")&amp;IF(AND('5. Risk Assessment'!$A$50&lt;&gt;"",$A10='5. Risk Assessment'!$C$50,C$9='5. Risk Assessment'!$D$50),'5. Risk Assessment'!$A$50&amp;CHAR(10),"")&amp;IF(AND('5. Risk Assessment'!$A$51&lt;&gt;"",$A10='5. Risk Assessment'!$C$51,C$9='5. Risk Assessment'!$D$51),'5. Risk Assessment'!$A$51&amp;CHAR(10),"")&amp;IF(AND('5. Risk Assessment'!$A$52&lt;&gt;"",$A10='5. Risk Assessment'!$C$52,C$9='5. Risk Assessment'!$D$52),'5. Risk Assessment'!$A$52&amp;CHAR(10),"")&amp;IF(AND('5. Risk Assessment'!$A$53&lt;&gt;"",$A10='5. Risk Assessment'!$C$53,C$9='5. Risk Assessment'!$D$53),'5. Risk Assessment'!$A$53&amp;CHAR(10),"")&amp;IF(AND('5. Risk Assessment'!$A$54&lt;&gt;"",$A10='5. Risk Assessment'!$C$54,C$9='5. Risk Assessment'!$D$54),'5. Risk Assessment'!$A$54&amp;CHAR(10),"")&amp;IF(AND('5. Risk Assessment'!$A$55&lt;&gt;"",$A10='5. Risk Assessment'!$C$55,C$9='5. Risk Assessment'!$D$55),'5. Risk Assessment'!$A$55&amp;CHAR(10),"")&amp;IF(AND('5. Risk Assessment'!$A$56&lt;&gt;"",$A10='5. Risk Assessment'!$C$56,C$9='5. Risk Assessment'!$D$56),'5. Risk Assessment'!$A$56&amp;CHAR(10),"")&amp;IF(AND('5. Risk Assessment'!$A$57&lt;&gt;"",$A10='5. Risk Assessment'!$C$57,C$9='5. Risk Assessment'!$D$57),'5. Risk Assessment'!$A$57&amp;CHAR(10),"")&amp;IF(AND('5. Risk Assessment'!$A$58&lt;&gt;"",$A10='5. Risk Assessment'!$C$58,C$9='5. Risk Assessment'!$D$58),'5. Risk Assessment'!$A$58&amp;CHAR(10),"")&amp;IF(AND('5. Risk Assessment'!$A$59&lt;&gt;"",$A10='5. Risk Assessment'!$C$59,C$9='5. Risk Assessment'!$D$59),'5. Risk Assessment'!$A$59&amp;CHAR(10),"")&amp;IF(AND('5. Risk Assessment'!$A$60&lt;&gt;"",$A10='5. Risk Assessment'!$C$60,C$9='5. Risk Assessment'!$D$60),'5. Risk Assessment'!$A$60&amp;CHAR(10),"")&amp;IF(AND('5. Risk Assessment'!$A$61&lt;&gt;"",$A10='5. Risk Assessment'!$C$61,C$9='5. Risk Assessment'!$D$61),'5. Risk Assessment'!$A$61&amp;CHAR(10),"")</x:f>
      </x:c>
      <x:c r="D10" s="24" t="str">
        <x:f>IF(AND('5. Risk Assessment'!$A$6&lt;&gt;"",$A10='5. Risk Assessment'!$C$6,D$9='5. Risk Assessment'!$D$6),'5. Risk Assessment'!$A$6&amp;CHAR(10),"")&amp;IF(AND('5. Risk Assessment'!$A$7&lt;&gt;"",$A10='5. Risk Assessment'!$C$7,D$9='5. Risk Assessment'!$D$7),'5. Risk Assessment'!$A$7&amp;CHAR(10),"")&amp;IF(AND('5. Risk Assessment'!$A$8&lt;&gt;"",$A10='5. Risk Assessment'!$C$8,D$9='5. Risk Assessment'!$D$8),'5. Risk Assessment'!$A$8&amp;CHAR(10),"")&amp;IF(AND('5. Risk Assessment'!$A$9&lt;&gt;"",$A10='5. Risk Assessment'!$C$9,D$9='5. Risk Assessment'!$D$9),'5. Risk Assessment'!$A$9&amp;CHAR(10),"")&amp;IF(AND('5. Risk Assessment'!$A$10&lt;&gt;"",$A10='5. Risk Assessment'!$C$10,D$9='5. Risk Assessment'!$D$10),'5. Risk Assessment'!$A$10&amp;CHAR(10),"")&amp;IF(AND('5. Risk Assessment'!$A$11&lt;&gt;"",$A10='5. Risk Assessment'!$C$11,D$9='5. Risk Assessment'!$D$11),'5. Risk Assessment'!$A$11&amp;CHAR(10),"")&amp;IF(AND('5. Risk Assessment'!$A$12&lt;&gt;"",$A10='5. Risk Assessment'!$C$12,D$9='5. Risk Assessment'!$D$12),'5. Risk Assessment'!$A$12&amp;CHAR(10),"")&amp;IF(AND('5. Risk Assessment'!$A$13&lt;&gt;"",$A10='5. Risk Assessment'!$C$13,D$9='5. Risk Assessment'!$D$13),'5. Risk Assessment'!$A$13&amp;CHAR(10),"")&amp;IF(AND('5. Risk Assessment'!$A$14&lt;&gt;"",$A10='5. Risk Assessment'!$C$14,D$9='5. Risk Assessment'!$D$14),'5. Risk Assessment'!$A$14&amp;CHAR(10),"")&amp;IF(AND('5. Risk Assessment'!$A$15&lt;&gt;"",$A10='5. Risk Assessment'!$C$15,D$9='5. Risk Assessment'!$D$15),'5. Risk Assessment'!$A$15&amp;CHAR(10),"")&amp;IF(AND('5. Risk Assessment'!$A$16&lt;&gt;"",$A10='5. Risk Assessment'!$C$16,D$9='5. Risk Assessment'!$D$16),'5. Risk Assessment'!$A$16&amp;CHAR(10),"")&amp;IF(AND('5. Risk Assessment'!$A$17&lt;&gt;"",$A10='5. Risk Assessment'!$C$17,D$9='5. Risk Assessment'!$D$17),'5. Risk Assessment'!$A$17&amp;CHAR(10),"")&amp;IF(AND('5. Risk Assessment'!$A$18&lt;&gt;"",$A10='5. Risk Assessment'!$C$18,D$9='5. Risk Assessment'!$D$18),'5. Risk Assessment'!$A$18&amp;CHAR(10),"")&amp;IF(AND('5. Risk Assessment'!$A$19&lt;&gt;"",$A10='5. Risk Assessment'!$C$19,D$9='5. Risk Assessment'!$D$19),'5. Risk Assessment'!$A$19&amp;CHAR(10),"")&amp;IF(AND('5. Risk Assessment'!$A$20&lt;&gt;"",$A10='5. Risk Assessment'!$C$20,D$9='5. Risk Assessment'!$D$20),'5. Risk Assessment'!$A$20&amp;CHAR(10),"")&amp;IF(AND('5. Risk Assessment'!$A$21&lt;&gt;"",$A10='5. Risk Assessment'!$C$21,D$9='5. Risk Assessment'!$D$21),'5. Risk Assessment'!$A$21&amp;CHAR(10),"")&amp;IF(AND('5. Risk Assessment'!$A$22&lt;&gt;"",$A10='5. Risk Assessment'!$C$22,D$9='5. Risk Assessment'!$D$22),'5. Risk Assessment'!$A$22&amp;CHAR(10),"")&amp;IF(AND('5. Risk Assessment'!$A$23&lt;&gt;"",$A10='5. Risk Assessment'!$C$23,D$9='5. Risk Assessment'!$D$23),'5. Risk Assessment'!$A$23&amp;CHAR(10),"")&amp;IF(AND('5. Risk Assessment'!$A$24&lt;&gt;"",$A10='5. Risk Assessment'!$C$24,D$9='5. Risk Assessment'!$D$24),'5. Risk Assessment'!$A$24&amp;CHAR(10),"")&amp;IF(AND('5. Risk Assessment'!$A$25&lt;&gt;"",$A10='5. Risk Assessment'!$C$25,D$9='5. Risk Assessment'!$D$25),'5. Risk Assessment'!$A$25&amp;CHAR(10),"")&amp;IF(AND('5. Risk Assessment'!$A$26&lt;&gt;"",$A10='5. Risk Assessment'!$C$26,D$9='5. Risk Assessment'!$D$26),'5. Risk Assessment'!$A$26&amp;CHAR(10),"")&amp;IF(AND('5. Risk Assessment'!$A$27&lt;&gt;"",$A10='5. Risk Assessment'!$C$27,D$9='5. Risk Assessment'!$D$27),'5. Risk Assessment'!$A$27&amp;CHAR(10),"")&amp;IF(AND('5. Risk Assessment'!$A$28&lt;&gt;"",$A10='5. Risk Assessment'!$C$28,D$9='5. Risk Assessment'!$D$28),'5. Risk Assessment'!$A$28&amp;CHAR(10),"")&amp;IF(AND('5. Risk Assessment'!$A$29&lt;&gt;"",$A10='5. Risk Assessment'!$C$29,D$9='5. Risk Assessment'!$D$29),'5. Risk Assessment'!$A$29&amp;CHAR(10),"")&amp;IF(AND('5. Risk Assessment'!$A$30&lt;&gt;"",$A10='5. Risk Assessment'!$C$30,D$9='5. Risk Assessment'!$D$30),'5. Risk Assessment'!$A$30&amp;CHAR(10),"")&amp;IF(AND('5. Risk Assessment'!$A$31&lt;&gt;"",$A10='5. Risk Assessment'!$C$31,D$9='5. Risk Assessment'!$D$31),'5. Risk Assessment'!$A$31&amp;CHAR(10),"")&amp;IF(AND('5. Risk Assessment'!$A$32&lt;&gt;"",$A10='5. Risk Assessment'!$C$32,D$9='5. Risk Assessment'!$D$32),'5. Risk Assessment'!$A$32&amp;CHAR(10),"")&amp;IF(AND('5. Risk Assessment'!$A$33&lt;&gt;"",$A10='5. Risk Assessment'!$C$33,D$9='5. Risk Assessment'!$D$33),'5. Risk Assessment'!$A$33&amp;CHAR(10),"")&amp;IF(AND('5. Risk Assessment'!$A$34&lt;&gt;"",$A10='5. Risk Assessment'!$C$34,D$9='5. Risk Assessment'!$D$34),'5. Risk Assessment'!$A$34&amp;CHAR(10),"")&amp;IF(AND('5. Risk Assessment'!$A$35&lt;&gt;"",$A10='5. Risk Assessment'!$C$35,D$9='5. Risk Assessment'!$D$35),'5. Risk Assessment'!$A$35&amp;CHAR(10),"")&amp;IF(AND('5. Risk Assessment'!$A$36&lt;&gt;"",$A10='5. Risk Assessment'!$C$36,D$9='5. Risk Assessment'!$D$36),'5. Risk Assessment'!$A$36&amp;CHAR(10),"")&amp;IF(AND('5. Risk Assessment'!$A$37&lt;&gt;"",$A10='5. Risk Assessment'!$C$37,D$9='5. Risk Assessment'!$D$37),'5. Risk Assessment'!$A$37&amp;CHAR(10),"")&amp;IF(AND('5. Risk Assessment'!$A$38&lt;&gt;"",$A10='5. Risk Assessment'!$C$38,D$9='5. Risk Assessment'!$D$38),'5. Risk Assessment'!$A$38&amp;CHAR(10),"")&amp;IF(AND('5. Risk Assessment'!$A$39&lt;&gt;"",$A10='5. Risk Assessment'!$C$39,D$9='5. Risk Assessment'!$D$39),'5. Risk Assessment'!$A$39&amp;CHAR(10),"")&amp;IF(AND('5. Risk Assessment'!$A$40&lt;&gt;"",$A10='5. Risk Assessment'!$C$40,D$9='5. Risk Assessment'!$D$40),'5. Risk Assessment'!$A$40&amp;CHAR(10),"")&amp;IF(AND('5. Risk Assessment'!$A$41&lt;&gt;"",$A10='5. Risk Assessment'!$C$41,D$9='5. Risk Assessment'!$D$41),'5. Risk Assessment'!$A$41&amp;CHAR(10),"")&amp;IF(AND('5. Risk Assessment'!$A$42&lt;&gt;"",$A10='5. Risk Assessment'!$C$42,D$9='5. Risk Assessment'!$D$42),'5. Risk Assessment'!$A$42&amp;CHAR(10),"")&amp;IF(AND('5. Risk Assessment'!$A$43&lt;&gt;"",$A10='5. Risk Assessment'!$C$43,D$9='5. Risk Assessment'!$D$43),'5. Risk Assessment'!$A$43&amp;CHAR(10),"")&amp;IF(AND('5. Risk Assessment'!$A$44&lt;&gt;"",$A10='5. Risk Assessment'!$C$44,D$9='5. Risk Assessment'!$D$44),'5. Risk Assessment'!$A$44&amp;CHAR(10),"")&amp;IF(AND('5. Risk Assessment'!$A$45&lt;&gt;"",$A10='5. Risk Assessment'!$C$45,D$9='5. Risk Assessment'!$D$45),'5. Risk Assessment'!$A$45&amp;CHAR(10),"")&amp;IF(AND('5. Risk Assessment'!$A$46&lt;&gt;"",$A10='5. Risk Assessment'!$C$46,D$9='5. Risk Assessment'!$D$46),'5. Risk Assessment'!$A$46&amp;CHAR(10),"")&amp;IF(AND('5. Risk Assessment'!$A$47&lt;&gt;"",$A10='5. Risk Assessment'!$C$47,D$9='5. Risk Assessment'!$D$47),'5. Risk Assessment'!$A$47&amp;CHAR(10),"")&amp;IF(AND('5. Risk Assessment'!$A$48&lt;&gt;"",$A10='5. Risk Assessment'!$C$48,D$9='5. Risk Assessment'!$D$48),'5. Risk Assessment'!$A$48&amp;CHAR(10),"")&amp;IF(AND('5. Risk Assessment'!$A$49&lt;&gt;"",$A10='5. Risk Assessment'!$C$49,D$9='5. Risk Assessment'!$D$49),'5. Risk Assessment'!$A$49&amp;CHAR(10),"")&amp;IF(AND('5. Risk Assessment'!$A$50&lt;&gt;"",$A10='5. Risk Assessment'!$C$50,D$9='5. Risk Assessment'!$D$50),'5. Risk Assessment'!$A$50&amp;CHAR(10),"")&amp;IF(AND('5. Risk Assessment'!$A$51&lt;&gt;"",$A10='5. Risk Assessment'!$C$51,D$9='5. Risk Assessment'!$D$51),'5. Risk Assessment'!$A$51&amp;CHAR(10),"")&amp;IF(AND('5. Risk Assessment'!$A$52&lt;&gt;"",$A10='5. Risk Assessment'!$C$52,D$9='5. Risk Assessment'!$D$52),'5. Risk Assessment'!$A$52&amp;CHAR(10),"")&amp;IF(AND('5. Risk Assessment'!$A$53&lt;&gt;"",$A10='5. Risk Assessment'!$C$53,D$9='5. Risk Assessment'!$D$53),'5. Risk Assessment'!$A$53&amp;CHAR(10),"")&amp;IF(AND('5. Risk Assessment'!$A$54&lt;&gt;"",$A10='5. Risk Assessment'!$C$54,D$9='5. Risk Assessment'!$D$54),'5. Risk Assessment'!$A$54&amp;CHAR(10),"")&amp;IF(AND('5. Risk Assessment'!$A$55&lt;&gt;"",$A10='5. Risk Assessment'!$C$55,D$9='5. Risk Assessment'!$D$55),'5. Risk Assessment'!$A$55&amp;CHAR(10),"")&amp;IF(AND('5. Risk Assessment'!$A$56&lt;&gt;"",$A10='5. Risk Assessment'!$C$56,D$9='5. Risk Assessment'!$D$56),'5. Risk Assessment'!$A$56&amp;CHAR(10),"")&amp;IF(AND('5. Risk Assessment'!$A$57&lt;&gt;"",$A10='5. Risk Assessment'!$C$57,D$9='5. Risk Assessment'!$D$57),'5. Risk Assessment'!$A$57&amp;CHAR(10),"")&amp;IF(AND('5. Risk Assessment'!$A$58&lt;&gt;"",$A10='5. Risk Assessment'!$C$58,D$9='5. Risk Assessment'!$D$58),'5. Risk Assessment'!$A$58&amp;CHAR(10),"")&amp;IF(AND('5. Risk Assessment'!$A$59&lt;&gt;"",$A10='5. Risk Assessment'!$C$59,D$9='5. Risk Assessment'!$D$59),'5. Risk Assessment'!$A$59&amp;CHAR(10),"")&amp;IF(AND('5. Risk Assessment'!$A$60&lt;&gt;"",$A10='5. Risk Assessment'!$C$60,D$9='5. Risk Assessment'!$D$60),'5. Risk Assessment'!$A$60&amp;CHAR(10),"")&amp;IF(AND('5. Risk Assessment'!$A$61&lt;&gt;"",$A10='5. Risk Assessment'!$C$61,D$9='5. Risk Assessment'!$D$61),'5. Risk Assessment'!$A$61&amp;CHAR(10),"")</x:f>
      </x:c>
      <x:c r="E10" s="25" t="str">
        <x:f>IF(AND('5. Risk Assessment'!$A$6&lt;&gt;"",$A10='5. Risk Assessment'!$C$6,E$9='5. Risk Assessment'!$D$6),'5. Risk Assessment'!$A$6&amp;CHAR(10),"")&amp;IF(AND('5. Risk Assessment'!$A$7&lt;&gt;"",$A10='5. Risk Assessment'!$C$7,E$9='5. Risk Assessment'!$D$7),'5. Risk Assessment'!$A$7&amp;CHAR(10),"")&amp;IF(AND('5. Risk Assessment'!$A$8&lt;&gt;"",$A10='5. Risk Assessment'!$C$8,E$9='5. Risk Assessment'!$D$8),'5. Risk Assessment'!$A$8&amp;CHAR(10),"")&amp;IF(AND('5. Risk Assessment'!$A$9&lt;&gt;"",$A10='5. Risk Assessment'!$C$9,E$9='5. Risk Assessment'!$D$9),'5. Risk Assessment'!$A$9&amp;CHAR(10),"")&amp;IF(AND('5. Risk Assessment'!$A$10&lt;&gt;"",$A10='5. Risk Assessment'!$C$10,E$9='5. Risk Assessment'!$D$10),'5. Risk Assessment'!$A$10&amp;CHAR(10),"")&amp;IF(AND('5. Risk Assessment'!$A$11&lt;&gt;"",$A10='5. Risk Assessment'!$C$11,E$9='5. Risk Assessment'!$D$11),'5. Risk Assessment'!$A$11&amp;CHAR(10),"")&amp;IF(AND('5. Risk Assessment'!$A$12&lt;&gt;"",$A10='5. Risk Assessment'!$C$12,E$9='5. Risk Assessment'!$D$12),'5. Risk Assessment'!$A$12&amp;CHAR(10),"")&amp;IF(AND('5. Risk Assessment'!$A$13&lt;&gt;"",$A10='5. Risk Assessment'!$C$13,E$9='5. Risk Assessment'!$D$13),'5. Risk Assessment'!$A$13&amp;CHAR(10),"")&amp;IF(AND('5. Risk Assessment'!$A$14&lt;&gt;"",$A10='5. Risk Assessment'!$C$14,E$9='5. Risk Assessment'!$D$14),'5. Risk Assessment'!$A$14&amp;CHAR(10),"")&amp;IF(AND('5. Risk Assessment'!$A$15&lt;&gt;"",$A10='5. Risk Assessment'!$C$15,E$9='5. Risk Assessment'!$D$15),'5. Risk Assessment'!$A$15&amp;CHAR(10),"")&amp;IF(AND('5. Risk Assessment'!$A$16&lt;&gt;"",$A10='5. Risk Assessment'!$C$16,E$9='5. Risk Assessment'!$D$16),'5. Risk Assessment'!$A$16&amp;CHAR(10),"")&amp;IF(AND('5. Risk Assessment'!$A$17&lt;&gt;"",$A10='5. Risk Assessment'!$C$17,E$9='5. Risk Assessment'!$D$17),'5. Risk Assessment'!$A$17&amp;CHAR(10),"")&amp;IF(AND('5. Risk Assessment'!$A$18&lt;&gt;"",$A10='5. Risk Assessment'!$C$18,E$9='5. Risk Assessment'!$D$18),'5. Risk Assessment'!$A$18&amp;CHAR(10),"")&amp;IF(AND('5. Risk Assessment'!$A$19&lt;&gt;"",$A10='5. Risk Assessment'!$C$19,E$9='5. Risk Assessment'!$D$19),'5. Risk Assessment'!$A$19&amp;CHAR(10),"")&amp;IF(AND('5. Risk Assessment'!$A$20&lt;&gt;"",$A10='5. Risk Assessment'!$C$20,E$9='5. Risk Assessment'!$D$20),'5. Risk Assessment'!$A$20&amp;CHAR(10),"")&amp;IF(AND('5. Risk Assessment'!$A$21&lt;&gt;"",$A10='5. Risk Assessment'!$C$21,E$9='5. Risk Assessment'!$D$21),'5. Risk Assessment'!$A$21&amp;CHAR(10),"")&amp;IF(AND('5. Risk Assessment'!$A$22&lt;&gt;"",$A10='5. Risk Assessment'!$C$22,E$9='5. Risk Assessment'!$D$22),'5. Risk Assessment'!$A$22&amp;CHAR(10),"")&amp;IF(AND('5. Risk Assessment'!$A$23&lt;&gt;"",$A10='5. Risk Assessment'!$C$23,E$9='5. Risk Assessment'!$D$23),'5. Risk Assessment'!$A$23&amp;CHAR(10),"")&amp;IF(AND('5. Risk Assessment'!$A$24&lt;&gt;"",$A10='5. Risk Assessment'!$C$24,E$9='5. Risk Assessment'!$D$24),'5. Risk Assessment'!$A$24&amp;CHAR(10),"")&amp;IF(AND('5. Risk Assessment'!$A$25&lt;&gt;"",$A10='5. Risk Assessment'!$C$25,E$9='5. Risk Assessment'!$D$25),'5. Risk Assessment'!$A$25&amp;CHAR(10),"")&amp;IF(AND('5. Risk Assessment'!$A$26&lt;&gt;"",$A10='5. Risk Assessment'!$C$26,E$9='5. Risk Assessment'!$D$26),'5. Risk Assessment'!$A$26&amp;CHAR(10),"")&amp;IF(AND('5. Risk Assessment'!$A$27&lt;&gt;"",$A10='5. Risk Assessment'!$C$27,E$9='5. Risk Assessment'!$D$27),'5. Risk Assessment'!$A$27&amp;CHAR(10),"")&amp;IF(AND('5. Risk Assessment'!$A$28&lt;&gt;"",$A10='5. Risk Assessment'!$C$28,E$9='5. Risk Assessment'!$D$28),'5. Risk Assessment'!$A$28&amp;CHAR(10),"")&amp;IF(AND('5. Risk Assessment'!$A$29&lt;&gt;"",$A10='5. Risk Assessment'!$C$29,E$9='5. Risk Assessment'!$D$29),'5. Risk Assessment'!$A$29&amp;CHAR(10),"")&amp;IF(AND('5. Risk Assessment'!$A$30&lt;&gt;"",$A10='5. Risk Assessment'!$C$30,E$9='5. Risk Assessment'!$D$30),'5. Risk Assessment'!$A$30&amp;CHAR(10),"")&amp;IF(AND('5. Risk Assessment'!$A$31&lt;&gt;"",$A10='5. Risk Assessment'!$C$31,E$9='5. Risk Assessment'!$D$31),'5. Risk Assessment'!$A$31&amp;CHAR(10),"")&amp;IF(AND('5. Risk Assessment'!$A$32&lt;&gt;"",$A10='5. Risk Assessment'!$C$32,E$9='5. Risk Assessment'!$D$32),'5. Risk Assessment'!$A$32&amp;CHAR(10),"")&amp;IF(AND('5. Risk Assessment'!$A$33&lt;&gt;"",$A10='5. Risk Assessment'!$C$33,E$9='5. Risk Assessment'!$D$33),'5. Risk Assessment'!$A$33&amp;CHAR(10),"")&amp;IF(AND('5. Risk Assessment'!$A$34&lt;&gt;"",$A10='5. Risk Assessment'!$C$34,E$9='5. Risk Assessment'!$D$34),'5. Risk Assessment'!$A$34&amp;CHAR(10),"")&amp;IF(AND('5. Risk Assessment'!$A$35&lt;&gt;"",$A10='5. Risk Assessment'!$C$35,E$9='5. Risk Assessment'!$D$35),'5. Risk Assessment'!$A$35&amp;CHAR(10),"")&amp;IF(AND('5. Risk Assessment'!$A$36&lt;&gt;"",$A10='5. Risk Assessment'!$C$36,E$9='5. Risk Assessment'!$D$36),'5. Risk Assessment'!$A$36&amp;CHAR(10),"")&amp;IF(AND('5. Risk Assessment'!$A$37&lt;&gt;"",$A10='5. Risk Assessment'!$C$37,E$9='5. Risk Assessment'!$D$37),'5. Risk Assessment'!$A$37&amp;CHAR(10),"")&amp;IF(AND('5. Risk Assessment'!$A$38&lt;&gt;"",$A10='5. Risk Assessment'!$C$38,E$9='5. Risk Assessment'!$D$38),'5. Risk Assessment'!$A$38&amp;CHAR(10),"")&amp;IF(AND('5. Risk Assessment'!$A$39&lt;&gt;"",$A10='5. Risk Assessment'!$C$39,E$9='5. Risk Assessment'!$D$39),'5. Risk Assessment'!$A$39&amp;CHAR(10),"")&amp;IF(AND('5. Risk Assessment'!$A$40&lt;&gt;"",$A10='5. Risk Assessment'!$C$40,E$9='5. Risk Assessment'!$D$40),'5. Risk Assessment'!$A$40&amp;CHAR(10),"")&amp;IF(AND('5. Risk Assessment'!$A$41&lt;&gt;"",$A10='5. Risk Assessment'!$C$41,E$9='5. Risk Assessment'!$D$41),'5. Risk Assessment'!$A$41&amp;CHAR(10),"")&amp;IF(AND('5. Risk Assessment'!$A$42&lt;&gt;"",$A10='5. Risk Assessment'!$C$42,E$9='5. Risk Assessment'!$D$42),'5. Risk Assessment'!$A$42&amp;CHAR(10),"")&amp;IF(AND('5. Risk Assessment'!$A$43&lt;&gt;"",$A10='5. Risk Assessment'!$C$43,E$9='5. Risk Assessment'!$D$43),'5. Risk Assessment'!$A$43&amp;CHAR(10),"")&amp;IF(AND('5. Risk Assessment'!$A$44&lt;&gt;"",$A10='5. Risk Assessment'!$C$44,E$9='5. Risk Assessment'!$D$44),'5. Risk Assessment'!$A$44&amp;CHAR(10),"")&amp;IF(AND('5. Risk Assessment'!$A$45&lt;&gt;"",$A10='5. Risk Assessment'!$C$45,E$9='5. Risk Assessment'!$D$45),'5. Risk Assessment'!$A$45&amp;CHAR(10),"")&amp;IF(AND('5. Risk Assessment'!$A$46&lt;&gt;"",$A10='5. Risk Assessment'!$C$46,E$9='5. Risk Assessment'!$D$46),'5. Risk Assessment'!$A$46&amp;CHAR(10),"")&amp;IF(AND('5. Risk Assessment'!$A$47&lt;&gt;"",$A10='5. Risk Assessment'!$C$47,E$9='5. Risk Assessment'!$D$47),'5. Risk Assessment'!$A$47&amp;CHAR(10),"")&amp;IF(AND('5. Risk Assessment'!$A$48&lt;&gt;"",$A10='5. Risk Assessment'!$C$48,E$9='5. Risk Assessment'!$D$48),'5. Risk Assessment'!$A$48&amp;CHAR(10),"")&amp;IF(AND('5. Risk Assessment'!$A$49&lt;&gt;"",$A10='5. Risk Assessment'!$C$49,E$9='5. Risk Assessment'!$D$49),'5. Risk Assessment'!$A$49&amp;CHAR(10),"")&amp;IF(AND('5. Risk Assessment'!$A$50&lt;&gt;"",$A10='5. Risk Assessment'!$C$50,E$9='5. Risk Assessment'!$D$50),'5. Risk Assessment'!$A$50&amp;CHAR(10),"")&amp;IF(AND('5. Risk Assessment'!$A$51&lt;&gt;"",$A10='5. Risk Assessment'!$C$51,E$9='5. Risk Assessment'!$D$51),'5. Risk Assessment'!$A$51&amp;CHAR(10),"")&amp;IF(AND('5. Risk Assessment'!$A$52&lt;&gt;"",$A10='5. Risk Assessment'!$C$52,E$9='5. Risk Assessment'!$D$52),'5. Risk Assessment'!$A$52&amp;CHAR(10),"")&amp;IF(AND('5. Risk Assessment'!$A$53&lt;&gt;"",$A10='5. Risk Assessment'!$C$53,E$9='5. Risk Assessment'!$D$53),'5. Risk Assessment'!$A$53&amp;CHAR(10),"")&amp;IF(AND('5. Risk Assessment'!$A$54&lt;&gt;"",$A10='5. Risk Assessment'!$C$54,E$9='5. Risk Assessment'!$D$54),'5. Risk Assessment'!$A$54&amp;CHAR(10),"")&amp;IF(AND('5. Risk Assessment'!$A$55&lt;&gt;"",$A10='5. Risk Assessment'!$C$55,E$9='5. Risk Assessment'!$D$55),'5. Risk Assessment'!$A$55&amp;CHAR(10),"")&amp;IF(AND('5. Risk Assessment'!$A$56&lt;&gt;"",$A10='5. Risk Assessment'!$C$56,E$9='5. Risk Assessment'!$D$56),'5. Risk Assessment'!$A$56&amp;CHAR(10),"")&amp;IF(AND('5. Risk Assessment'!$A$57&lt;&gt;"",$A10='5. Risk Assessment'!$C$57,E$9='5. Risk Assessment'!$D$57),'5. Risk Assessment'!$A$57&amp;CHAR(10),"")&amp;IF(AND('5. Risk Assessment'!$A$58&lt;&gt;"",$A10='5. Risk Assessment'!$C$58,E$9='5. Risk Assessment'!$D$58),'5. Risk Assessment'!$A$58&amp;CHAR(10),"")&amp;IF(AND('5. Risk Assessment'!$A$59&lt;&gt;"",$A10='5. Risk Assessment'!$C$59,E$9='5. Risk Assessment'!$D$59),'5. Risk Assessment'!$A$59&amp;CHAR(10),"")&amp;IF(AND('5. Risk Assessment'!$A$60&lt;&gt;"",$A10='5. Risk Assessment'!$C$60,E$9='5. Risk Assessment'!$D$60),'5. Risk Assessment'!$A$60&amp;CHAR(10),"")&amp;IF(AND('5. Risk Assessment'!$A$61&lt;&gt;"",$A10='5. Risk Assessment'!$C$61,E$9='5. Risk Assessment'!$D$61),'5. Risk Assessment'!$A$61&amp;CHAR(10),"")</x:f>
      </x:c>
      <x:c r="F10" s="25" t="str">
        <x:f>IF(AND('5. Risk Assessment'!$A$6&lt;&gt;"",$A10='5. Risk Assessment'!$C$6,F$9='5. Risk Assessment'!$D$6),'5. Risk Assessment'!$A$6&amp;CHAR(10),"")&amp;IF(AND('5. Risk Assessment'!$A$7&lt;&gt;"",$A10='5. Risk Assessment'!$C$7,F$9='5. Risk Assessment'!$D$7),'5. Risk Assessment'!$A$7&amp;CHAR(10),"")&amp;IF(AND('5. Risk Assessment'!$A$8&lt;&gt;"",$A10='5. Risk Assessment'!$C$8,F$9='5. Risk Assessment'!$D$8),'5. Risk Assessment'!$A$8&amp;CHAR(10),"")&amp;IF(AND('5. Risk Assessment'!$A$9&lt;&gt;"",$A10='5. Risk Assessment'!$C$9,F$9='5. Risk Assessment'!$D$9),'5. Risk Assessment'!$A$9&amp;CHAR(10),"")&amp;IF(AND('5. Risk Assessment'!$A$10&lt;&gt;"",$A10='5. Risk Assessment'!$C$10,F$9='5. Risk Assessment'!$D$10),'5. Risk Assessment'!$A$10&amp;CHAR(10),"")&amp;IF(AND('5. Risk Assessment'!$A$11&lt;&gt;"",$A10='5. Risk Assessment'!$C$11,F$9='5. Risk Assessment'!$D$11),'5. Risk Assessment'!$A$11&amp;CHAR(10),"")&amp;IF(AND('5. Risk Assessment'!$A$12&lt;&gt;"",$A10='5. Risk Assessment'!$C$12,F$9='5. Risk Assessment'!$D$12),'5. Risk Assessment'!$A$12&amp;CHAR(10),"")&amp;IF(AND('5. Risk Assessment'!$A$13&lt;&gt;"",$A10='5. Risk Assessment'!$C$13,F$9='5. Risk Assessment'!$D$13),'5. Risk Assessment'!$A$13&amp;CHAR(10),"")&amp;IF(AND('5. Risk Assessment'!$A$14&lt;&gt;"",$A10='5. Risk Assessment'!$C$14,F$9='5. Risk Assessment'!$D$14),'5. Risk Assessment'!$A$14&amp;CHAR(10),"")&amp;IF(AND('5. Risk Assessment'!$A$15&lt;&gt;"",$A10='5. Risk Assessment'!$C$15,F$9='5. Risk Assessment'!$D$15),'5. Risk Assessment'!$A$15&amp;CHAR(10),"")&amp;IF(AND('5. Risk Assessment'!$A$16&lt;&gt;"",$A10='5. Risk Assessment'!$C$16,F$9='5. Risk Assessment'!$D$16),'5. Risk Assessment'!$A$16&amp;CHAR(10),"")&amp;IF(AND('5. Risk Assessment'!$A$17&lt;&gt;"",$A10='5. Risk Assessment'!$C$17,F$9='5. Risk Assessment'!$D$17),'5. Risk Assessment'!$A$17&amp;CHAR(10),"")&amp;IF(AND('5. Risk Assessment'!$A$18&lt;&gt;"",$A10='5. Risk Assessment'!$C$18,F$9='5. Risk Assessment'!$D$18),'5. Risk Assessment'!$A$18&amp;CHAR(10),"")&amp;IF(AND('5. Risk Assessment'!$A$19&lt;&gt;"",$A10='5. Risk Assessment'!$C$19,F$9='5. Risk Assessment'!$D$19),'5. Risk Assessment'!$A$19&amp;CHAR(10),"")&amp;IF(AND('5. Risk Assessment'!$A$20&lt;&gt;"",$A10='5. Risk Assessment'!$C$20,F$9='5. Risk Assessment'!$D$20),'5. Risk Assessment'!$A$20&amp;CHAR(10),"")&amp;IF(AND('5. Risk Assessment'!$A$21&lt;&gt;"",$A10='5. Risk Assessment'!$C$21,F$9='5. Risk Assessment'!$D$21),'5. Risk Assessment'!$A$21&amp;CHAR(10),"")&amp;IF(AND('5. Risk Assessment'!$A$22&lt;&gt;"",$A10='5. Risk Assessment'!$C$22,F$9='5. Risk Assessment'!$D$22),'5. Risk Assessment'!$A$22&amp;CHAR(10),"")&amp;IF(AND('5. Risk Assessment'!$A$23&lt;&gt;"",$A10='5. Risk Assessment'!$C$23,F$9='5. Risk Assessment'!$D$23),'5. Risk Assessment'!$A$23&amp;CHAR(10),"")&amp;IF(AND('5. Risk Assessment'!$A$24&lt;&gt;"",$A10='5. Risk Assessment'!$C$24,F$9='5. Risk Assessment'!$D$24),'5. Risk Assessment'!$A$24&amp;CHAR(10),"")&amp;IF(AND('5. Risk Assessment'!$A$25&lt;&gt;"",$A10='5. Risk Assessment'!$C$25,F$9='5. Risk Assessment'!$D$25),'5. Risk Assessment'!$A$25&amp;CHAR(10),"")&amp;IF(AND('5. Risk Assessment'!$A$26&lt;&gt;"",$A10='5. Risk Assessment'!$C$26,F$9='5. Risk Assessment'!$D$26),'5. Risk Assessment'!$A$26&amp;CHAR(10),"")&amp;IF(AND('5. Risk Assessment'!$A$27&lt;&gt;"",$A10='5. Risk Assessment'!$C$27,F$9='5. Risk Assessment'!$D$27),'5. Risk Assessment'!$A$27&amp;CHAR(10),"")&amp;IF(AND('5. Risk Assessment'!$A$28&lt;&gt;"",$A10='5. Risk Assessment'!$C$28,F$9='5. Risk Assessment'!$D$28),'5. Risk Assessment'!$A$28&amp;CHAR(10),"")&amp;IF(AND('5. Risk Assessment'!$A$29&lt;&gt;"",$A10='5. Risk Assessment'!$C$29,F$9='5. Risk Assessment'!$D$29),'5. Risk Assessment'!$A$29&amp;CHAR(10),"")&amp;IF(AND('5. Risk Assessment'!$A$30&lt;&gt;"",$A10='5. Risk Assessment'!$C$30,F$9='5. Risk Assessment'!$D$30),'5. Risk Assessment'!$A$30&amp;CHAR(10),"")&amp;IF(AND('5. Risk Assessment'!$A$31&lt;&gt;"",$A10='5. Risk Assessment'!$C$31,F$9='5. Risk Assessment'!$D$31),'5. Risk Assessment'!$A$31&amp;CHAR(10),"")&amp;IF(AND('5. Risk Assessment'!$A$32&lt;&gt;"",$A10='5. Risk Assessment'!$C$32,F$9='5. Risk Assessment'!$D$32),'5. Risk Assessment'!$A$32&amp;CHAR(10),"")&amp;IF(AND('5. Risk Assessment'!$A$33&lt;&gt;"",$A10='5. Risk Assessment'!$C$33,F$9='5. Risk Assessment'!$D$33),'5. Risk Assessment'!$A$33&amp;CHAR(10),"")&amp;IF(AND('5. Risk Assessment'!$A$34&lt;&gt;"",$A10='5. Risk Assessment'!$C$34,F$9='5. Risk Assessment'!$D$34),'5. Risk Assessment'!$A$34&amp;CHAR(10),"")&amp;IF(AND('5. Risk Assessment'!$A$35&lt;&gt;"",$A10='5. Risk Assessment'!$C$35,F$9='5. Risk Assessment'!$D$35),'5. Risk Assessment'!$A$35&amp;CHAR(10),"")&amp;IF(AND('5. Risk Assessment'!$A$36&lt;&gt;"",$A10='5. Risk Assessment'!$C$36,F$9='5. Risk Assessment'!$D$36),'5. Risk Assessment'!$A$36&amp;CHAR(10),"")&amp;IF(AND('5. Risk Assessment'!$A$37&lt;&gt;"",$A10='5. Risk Assessment'!$C$37,F$9='5. Risk Assessment'!$D$37),'5. Risk Assessment'!$A$37&amp;CHAR(10),"")&amp;IF(AND('5. Risk Assessment'!$A$38&lt;&gt;"",$A10='5. Risk Assessment'!$C$38,F$9='5. Risk Assessment'!$D$38),'5. Risk Assessment'!$A$38&amp;CHAR(10),"")&amp;IF(AND('5. Risk Assessment'!$A$39&lt;&gt;"",$A10='5. Risk Assessment'!$C$39,F$9='5. Risk Assessment'!$D$39),'5. Risk Assessment'!$A$39&amp;CHAR(10),"")&amp;IF(AND('5. Risk Assessment'!$A$40&lt;&gt;"",$A10='5. Risk Assessment'!$C$40,F$9='5. Risk Assessment'!$D$40),'5. Risk Assessment'!$A$40&amp;CHAR(10),"")&amp;IF(AND('5. Risk Assessment'!$A$41&lt;&gt;"",$A10='5. Risk Assessment'!$C$41,F$9='5. Risk Assessment'!$D$41),'5. Risk Assessment'!$A$41&amp;CHAR(10),"")&amp;IF(AND('5. Risk Assessment'!$A$42&lt;&gt;"",$A10='5. Risk Assessment'!$C$42,F$9='5. Risk Assessment'!$D$42),'5. Risk Assessment'!$A$42&amp;CHAR(10),"")&amp;IF(AND('5. Risk Assessment'!$A$43&lt;&gt;"",$A10='5. Risk Assessment'!$C$43,F$9='5. Risk Assessment'!$D$43),'5. Risk Assessment'!$A$43&amp;CHAR(10),"")&amp;IF(AND('5. Risk Assessment'!$A$44&lt;&gt;"",$A10='5. Risk Assessment'!$C$44,F$9='5. Risk Assessment'!$D$44),'5. Risk Assessment'!$A$44&amp;CHAR(10),"")&amp;IF(AND('5. Risk Assessment'!$A$45&lt;&gt;"",$A10='5. Risk Assessment'!$C$45,F$9='5. Risk Assessment'!$D$45),'5. Risk Assessment'!$A$45&amp;CHAR(10),"")&amp;IF(AND('5. Risk Assessment'!$A$46&lt;&gt;"",$A10='5. Risk Assessment'!$C$46,F$9='5. Risk Assessment'!$D$46),'5. Risk Assessment'!$A$46&amp;CHAR(10),"")&amp;IF(AND('5. Risk Assessment'!$A$47&lt;&gt;"",$A10='5. Risk Assessment'!$C$47,F$9='5. Risk Assessment'!$D$47),'5. Risk Assessment'!$A$47&amp;CHAR(10),"")&amp;IF(AND('5. Risk Assessment'!$A$48&lt;&gt;"",$A10='5. Risk Assessment'!$C$48,F$9='5. Risk Assessment'!$D$48),'5. Risk Assessment'!$A$48&amp;CHAR(10),"")&amp;IF(AND('5. Risk Assessment'!$A$49&lt;&gt;"",$A10='5. Risk Assessment'!$C$49,F$9='5. Risk Assessment'!$D$49),'5. Risk Assessment'!$A$49&amp;CHAR(10),"")&amp;IF(AND('5. Risk Assessment'!$A$50&lt;&gt;"",$A10='5. Risk Assessment'!$C$50,F$9='5. Risk Assessment'!$D$50),'5. Risk Assessment'!$A$50&amp;CHAR(10),"")&amp;IF(AND('5. Risk Assessment'!$A$51&lt;&gt;"",$A10='5. Risk Assessment'!$C$51,F$9='5. Risk Assessment'!$D$51),'5. Risk Assessment'!$A$51&amp;CHAR(10),"")&amp;IF(AND('5. Risk Assessment'!$A$52&lt;&gt;"",$A10='5. Risk Assessment'!$C$52,F$9='5. Risk Assessment'!$D$52),'5. Risk Assessment'!$A$52&amp;CHAR(10),"")&amp;IF(AND('5. Risk Assessment'!$A$53&lt;&gt;"",$A10='5. Risk Assessment'!$C$53,F$9='5. Risk Assessment'!$D$53),'5. Risk Assessment'!$A$53&amp;CHAR(10),"")&amp;IF(AND('5. Risk Assessment'!$A$54&lt;&gt;"",$A10='5. Risk Assessment'!$C$54,F$9='5. Risk Assessment'!$D$54),'5. Risk Assessment'!$A$54&amp;CHAR(10),"")&amp;IF(AND('5. Risk Assessment'!$A$55&lt;&gt;"",$A10='5. Risk Assessment'!$C$55,F$9='5. Risk Assessment'!$D$55),'5. Risk Assessment'!$A$55&amp;CHAR(10),"")&amp;IF(AND('5. Risk Assessment'!$A$56&lt;&gt;"",$A10='5. Risk Assessment'!$C$56,F$9='5. Risk Assessment'!$D$56),'5. Risk Assessment'!$A$56&amp;CHAR(10),"")&amp;IF(AND('5. Risk Assessment'!$A$57&lt;&gt;"",$A10='5. Risk Assessment'!$C$57,F$9='5. Risk Assessment'!$D$57),'5. Risk Assessment'!$A$57&amp;CHAR(10),"")&amp;IF(AND('5. Risk Assessment'!$A$58&lt;&gt;"",$A10='5. Risk Assessment'!$C$58,F$9='5. Risk Assessment'!$D$58),'5. Risk Assessment'!$A$58&amp;CHAR(10),"")&amp;IF(AND('5. Risk Assessment'!$A$59&lt;&gt;"",$A10='5. Risk Assessment'!$C$59,F$9='5. Risk Assessment'!$D$59),'5. Risk Assessment'!$A$59&amp;CHAR(10),"")&amp;IF(AND('5. Risk Assessment'!$A$60&lt;&gt;"",$A10='5. Risk Assessment'!$C$60,F$9='5. Risk Assessment'!$D$60),'5. Risk Assessment'!$A$60&amp;CHAR(10),"")&amp;IF(AND('5. Risk Assessment'!$A$61&lt;&gt;"",$A10='5. Risk Assessment'!$C$61,F$9='5. Risk Assessment'!$D$61),'5. Risk Assessment'!$A$61&amp;CHAR(10),"")</x:f>
      </x:c>
      <x:c r="G10" s="169"/>
      <x:c r="H10" s="169"/>
      <x:c r="I10" s="169"/>
      <x:c r="J10" s="169"/>
      <x:c r="K10" s="169"/>
      <x:c r="L10" s="169"/>
      <x:c r="M10" s="47" t="str">
        <x:f>IF(OR('5. Risk Assessment'!$A10="",'5. Risk Assessment'!$E10="",AND('5. Risk Assessment'!$F10&lt;&gt;"Critical",'5. Risk Assessment'!$F10&lt;&gt;"High")),"",IF('5. Risk Assessment'!$F10="Critical",2,1)*1000000+(IF('5. Risk Assessment'!$H10="EXIT",6,IF('5. Risk Assessment'!$H10="PAUSE",5,IF('5. Risk Assessment'!$H10="ESCALATE",4,IF('5. Risk Assessment'!$H10="PROCEED WITH CONDITIONS",3,IF('5. Risk Assessment'!$H10="NOT YET MADE",2,IF('5. Risk Assessment'!$H10="PROCEED",1,0))))))*100000)+'5. Risk Assessment'!$E10*1000+(100-ROW()))</x:f>
      </x:c>
      <x:c r="N10" s="47" t="n">
        <x:f>'5. Risk Assessment'!$A10</x:f>
        <x:v>0</x:v>
      </x:c>
      <x:c r="O10" s="47" t="str">
        <x:f t="shared" si="0"/>
      </x:c>
      <x:c r="P10" s="47" t="n">
        <x:f>'5. Risk Assessment'!$B10</x:f>
        <x:v>0</x:v>
      </x:c>
      <x:c r="Q10" s="47" t="str">
        <x:f>IF('5. Risk Assessment'!$E10="","",'5. Risk Assessment'!$E10&amp;" • "&amp;'5. Risk Assessment'!$F10)</x:f>
      </x:c>
      <x:c r="R10" s="47" t="n">
        <x:f>'5. Risk Assessment'!$H10</x:f>
        <x:v>0</x:v>
      </x:c>
      <x:c r="S10" s="47" t="n">
        <x:f>'5. Risk Assessment'!$G10</x:f>
        <x:v>0</x:v>
      </x:c>
    </x:row>
    <x:row r="11" ht="56.099998474121094" customHeight="1">
      <x:c r="A11" s="33">
        <x:v>4</x:v>
      </x:c>
      <x:c r="B11" s="26" t="str">
        <x:f>IF(AND('5. Risk Assessment'!$A$6&lt;&gt;"",$A11='5. Risk Assessment'!$C$6,B$9='5. Risk Assessment'!$D$6),'5. Risk Assessment'!$A$6&amp;CHAR(10),"")&amp;IF(AND('5. Risk Assessment'!$A$7&lt;&gt;"",$A11='5. Risk Assessment'!$C$7,B$9='5. Risk Assessment'!$D$7),'5. Risk Assessment'!$A$7&amp;CHAR(10),"")&amp;IF(AND('5. Risk Assessment'!$A$8&lt;&gt;"",$A11='5. Risk Assessment'!$C$8,B$9='5. Risk Assessment'!$D$8),'5. Risk Assessment'!$A$8&amp;CHAR(10),"")&amp;IF(AND('5. Risk Assessment'!$A$9&lt;&gt;"",$A11='5. Risk Assessment'!$C$9,B$9='5. Risk Assessment'!$D$9),'5. Risk Assessment'!$A$9&amp;CHAR(10),"")&amp;IF(AND('5. Risk Assessment'!$A$10&lt;&gt;"",$A11='5. Risk Assessment'!$C$10,B$9='5. Risk Assessment'!$D$10),'5. Risk Assessment'!$A$10&amp;CHAR(10),"")&amp;IF(AND('5. Risk Assessment'!$A$11&lt;&gt;"",$A11='5. Risk Assessment'!$C$11,B$9='5. Risk Assessment'!$D$11),'5. Risk Assessment'!$A$11&amp;CHAR(10),"")&amp;IF(AND('5. Risk Assessment'!$A$12&lt;&gt;"",$A11='5. Risk Assessment'!$C$12,B$9='5. Risk Assessment'!$D$12),'5. Risk Assessment'!$A$12&amp;CHAR(10),"")&amp;IF(AND('5. Risk Assessment'!$A$13&lt;&gt;"",$A11='5. Risk Assessment'!$C$13,B$9='5. Risk Assessment'!$D$13),'5. Risk Assessment'!$A$13&amp;CHAR(10),"")&amp;IF(AND('5. Risk Assessment'!$A$14&lt;&gt;"",$A11='5. Risk Assessment'!$C$14,B$9='5. Risk Assessment'!$D$14),'5. Risk Assessment'!$A$14&amp;CHAR(10),"")&amp;IF(AND('5. Risk Assessment'!$A$15&lt;&gt;"",$A11='5. Risk Assessment'!$C$15,B$9='5. Risk Assessment'!$D$15),'5. Risk Assessment'!$A$15&amp;CHAR(10),"")&amp;IF(AND('5. Risk Assessment'!$A$16&lt;&gt;"",$A11='5. Risk Assessment'!$C$16,B$9='5. Risk Assessment'!$D$16),'5. Risk Assessment'!$A$16&amp;CHAR(10),"")&amp;IF(AND('5. Risk Assessment'!$A$17&lt;&gt;"",$A11='5. Risk Assessment'!$C$17,B$9='5. Risk Assessment'!$D$17),'5. Risk Assessment'!$A$17&amp;CHAR(10),"")&amp;IF(AND('5. Risk Assessment'!$A$18&lt;&gt;"",$A11='5. Risk Assessment'!$C$18,B$9='5. Risk Assessment'!$D$18),'5. Risk Assessment'!$A$18&amp;CHAR(10),"")&amp;IF(AND('5. Risk Assessment'!$A$19&lt;&gt;"",$A11='5. Risk Assessment'!$C$19,B$9='5. Risk Assessment'!$D$19),'5. Risk Assessment'!$A$19&amp;CHAR(10),"")&amp;IF(AND('5. Risk Assessment'!$A$20&lt;&gt;"",$A11='5. Risk Assessment'!$C$20,B$9='5. Risk Assessment'!$D$20),'5. Risk Assessment'!$A$20&amp;CHAR(10),"")&amp;IF(AND('5. Risk Assessment'!$A$21&lt;&gt;"",$A11='5. Risk Assessment'!$C$21,B$9='5. Risk Assessment'!$D$21),'5. Risk Assessment'!$A$21&amp;CHAR(10),"")&amp;IF(AND('5. Risk Assessment'!$A$22&lt;&gt;"",$A11='5. Risk Assessment'!$C$22,B$9='5. Risk Assessment'!$D$22),'5. Risk Assessment'!$A$22&amp;CHAR(10),"")&amp;IF(AND('5. Risk Assessment'!$A$23&lt;&gt;"",$A11='5. Risk Assessment'!$C$23,B$9='5. Risk Assessment'!$D$23),'5. Risk Assessment'!$A$23&amp;CHAR(10),"")&amp;IF(AND('5. Risk Assessment'!$A$24&lt;&gt;"",$A11='5. Risk Assessment'!$C$24,B$9='5. Risk Assessment'!$D$24),'5. Risk Assessment'!$A$24&amp;CHAR(10),"")&amp;IF(AND('5. Risk Assessment'!$A$25&lt;&gt;"",$A11='5. Risk Assessment'!$C$25,B$9='5. Risk Assessment'!$D$25),'5. Risk Assessment'!$A$25&amp;CHAR(10),"")&amp;IF(AND('5. Risk Assessment'!$A$26&lt;&gt;"",$A11='5. Risk Assessment'!$C$26,B$9='5. Risk Assessment'!$D$26),'5. Risk Assessment'!$A$26&amp;CHAR(10),"")&amp;IF(AND('5. Risk Assessment'!$A$27&lt;&gt;"",$A11='5. Risk Assessment'!$C$27,B$9='5. Risk Assessment'!$D$27),'5. Risk Assessment'!$A$27&amp;CHAR(10),"")&amp;IF(AND('5. Risk Assessment'!$A$28&lt;&gt;"",$A11='5. Risk Assessment'!$C$28,B$9='5. Risk Assessment'!$D$28),'5. Risk Assessment'!$A$28&amp;CHAR(10),"")&amp;IF(AND('5. Risk Assessment'!$A$29&lt;&gt;"",$A11='5. Risk Assessment'!$C$29,B$9='5. Risk Assessment'!$D$29),'5. Risk Assessment'!$A$29&amp;CHAR(10),"")&amp;IF(AND('5. Risk Assessment'!$A$30&lt;&gt;"",$A11='5. Risk Assessment'!$C$30,B$9='5. Risk Assessment'!$D$30),'5. Risk Assessment'!$A$30&amp;CHAR(10),"")&amp;IF(AND('5. Risk Assessment'!$A$31&lt;&gt;"",$A11='5. Risk Assessment'!$C$31,B$9='5. Risk Assessment'!$D$31),'5. Risk Assessment'!$A$31&amp;CHAR(10),"")&amp;IF(AND('5. Risk Assessment'!$A$32&lt;&gt;"",$A11='5. Risk Assessment'!$C$32,B$9='5. Risk Assessment'!$D$32),'5. Risk Assessment'!$A$32&amp;CHAR(10),"")&amp;IF(AND('5. Risk Assessment'!$A$33&lt;&gt;"",$A11='5. Risk Assessment'!$C$33,B$9='5. Risk Assessment'!$D$33),'5. Risk Assessment'!$A$33&amp;CHAR(10),"")&amp;IF(AND('5. Risk Assessment'!$A$34&lt;&gt;"",$A11='5. Risk Assessment'!$C$34,B$9='5. Risk Assessment'!$D$34),'5. Risk Assessment'!$A$34&amp;CHAR(10),"")&amp;IF(AND('5. Risk Assessment'!$A$35&lt;&gt;"",$A11='5. Risk Assessment'!$C$35,B$9='5. Risk Assessment'!$D$35),'5. Risk Assessment'!$A$35&amp;CHAR(10),"")&amp;IF(AND('5. Risk Assessment'!$A$36&lt;&gt;"",$A11='5. Risk Assessment'!$C$36,B$9='5. Risk Assessment'!$D$36),'5. Risk Assessment'!$A$36&amp;CHAR(10),"")&amp;IF(AND('5. Risk Assessment'!$A$37&lt;&gt;"",$A11='5. Risk Assessment'!$C$37,B$9='5. Risk Assessment'!$D$37),'5. Risk Assessment'!$A$37&amp;CHAR(10),"")&amp;IF(AND('5. Risk Assessment'!$A$38&lt;&gt;"",$A11='5. Risk Assessment'!$C$38,B$9='5. Risk Assessment'!$D$38),'5. Risk Assessment'!$A$38&amp;CHAR(10),"")&amp;IF(AND('5. Risk Assessment'!$A$39&lt;&gt;"",$A11='5. Risk Assessment'!$C$39,B$9='5. Risk Assessment'!$D$39),'5. Risk Assessment'!$A$39&amp;CHAR(10),"")&amp;IF(AND('5. Risk Assessment'!$A$40&lt;&gt;"",$A11='5. Risk Assessment'!$C$40,B$9='5. Risk Assessment'!$D$40),'5. Risk Assessment'!$A$40&amp;CHAR(10),"")&amp;IF(AND('5. Risk Assessment'!$A$41&lt;&gt;"",$A11='5. Risk Assessment'!$C$41,B$9='5. Risk Assessment'!$D$41),'5. Risk Assessment'!$A$41&amp;CHAR(10),"")&amp;IF(AND('5. Risk Assessment'!$A$42&lt;&gt;"",$A11='5. Risk Assessment'!$C$42,B$9='5. Risk Assessment'!$D$42),'5. Risk Assessment'!$A$42&amp;CHAR(10),"")&amp;IF(AND('5. Risk Assessment'!$A$43&lt;&gt;"",$A11='5. Risk Assessment'!$C$43,B$9='5. Risk Assessment'!$D$43),'5. Risk Assessment'!$A$43&amp;CHAR(10),"")&amp;IF(AND('5. Risk Assessment'!$A$44&lt;&gt;"",$A11='5. Risk Assessment'!$C$44,B$9='5. Risk Assessment'!$D$44),'5. Risk Assessment'!$A$44&amp;CHAR(10),"")&amp;IF(AND('5. Risk Assessment'!$A$45&lt;&gt;"",$A11='5. Risk Assessment'!$C$45,B$9='5. Risk Assessment'!$D$45),'5. Risk Assessment'!$A$45&amp;CHAR(10),"")&amp;IF(AND('5. Risk Assessment'!$A$46&lt;&gt;"",$A11='5. Risk Assessment'!$C$46,B$9='5. Risk Assessment'!$D$46),'5. Risk Assessment'!$A$46&amp;CHAR(10),"")&amp;IF(AND('5. Risk Assessment'!$A$47&lt;&gt;"",$A11='5. Risk Assessment'!$C$47,B$9='5. Risk Assessment'!$D$47),'5. Risk Assessment'!$A$47&amp;CHAR(10),"")&amp;IF(AND('5. Risk Assessment'!$A$48&lt;&gt;"",$A11='5. Risk Assessment'!$C$48,B$9='5. Risk Assessment'!$D$48),'5. Risk Assessment'!$A$48&amp;CHAR(10),"")&amp;IF(AND('5. Risk Assessment'!$A$49&lt;&gt;"",$A11='5. Risk Assessment'!$C$49,B$9='5. Risk Assessment'!$D$49),'5. Risk Assessment'!$A$49&amp;CHAR(10),"")&amp;IF(AND('5. Risk Assessment'!$A$50&lt;&gt;"",$A11='5. Risk Assessment'!$C$50,B$9='5. Risk Assessment'!$D$50),'5. Risk Assessment'!$A$50&amp;CHAR(10),"")&amp;IF(AND('5. Risk Assessment'!$A$51&lt;&gt;"",$A11='5. Risk Assessment'!$C$51,B$9='5. Risk Assessment'!$D$51),'5. Risk Assessment'!$A$51&amp;CHAR(10),"")&amp;IF(AND('5. Risk Assessment'!$A$52&lt;&gt;"",$A11='5. Risk Assessment'!$C$52,B$9='5. Risk Assessment'!$D$52),'5. Risk Assessment'!$A$52&amp;CHAR(10),"")&amp;IF(AND('5. Risk Assessment'!$A$53&lt;&gt;"",$A11='5. Risk Assessment'!$C$53,B$9='5. Risk Assessment'!$D$53),'5. Risk Assessment'!$A$53&amp;CHAR(10),"")&amp;IF(AND('5. Risk Assessment'!$A$54&lt;&gt;"",$A11='5. Risk Assessment'!$C$54,B$9='5. Risk Assessment'!$D$54),'5. Risk Assessment'!$A$54&amp;CHAR(10),"")&amp;IF(AND('5. Risk Assessment'!$A$55&lt;&gt;"",$A11='5. Risk Assessment'!$C$55,B$9='5. Risk Assessment'!$D$55),'5. Risk Assessment'!$A$55&amp;CHAR(10),"")&amp;IF(AND('5. Risk Assessment'!$A$56&lt;&gt;"",$A11='5. Risk Assessment'!$C$56,B$9='5. Risk Assessment'!$D$56),'5. Risk Assessment'!$A$56&amp;CHAR(10),"")&amp;IF(AND('5. Risk Assessment'!$A$57&lt;&gt;"",$A11='5. Risk Assessment'!$C$57,B$9='5. Risk Assessment'!$D$57),'5. Risk Assessment'!$A$57&amp;CHAR(10),"")&amp;IF(AND('5. Risk Assessment'!$A$58&lt;&gt;"",$A11='5. Risk Assessment'!$C$58,B$9='5. Risk Assessment'!$D$58),'5. Risk Assessment'!$A$58&amp;CHAR(10),"")&amp;IF(AND('5. Risk Assessment'!$A$59&lt;&gt;"",$A11='5. Risk Assessment'!$C$59,B$9='5. Risk Assessment'!$D$59),'5. Risk Assessment'!$A$59&amp;CHAR(10),"")&amp;IF(AND('5. Risk Assessment'!$A$60&lt;&gt;"",$A11='5. Risk Assessment'!$C$60,B$9='5. Risk Assessment'!$D$60),'5. Risk Assessment'!$A$60&amp;CHAR(10),"")&amp;IF(AND('5. Risk Assessment'!$A$61&lt;&gt;"",$A11='5. Risk Assessment'!$C$61,B$9='5. Risk Assessment'!$D$61),'5. Risk Assessment'!$A$61&amp;CHAR(10),"")</x:f>
      </x:c>
      <x:c r="C11" s="23" t="str">
        <x:f>IF(AND('5. Risk Assessment'!$A$6&lt;&gt;"",$A11='5. Risk Assessment'!$C$6,C$9='5. Risk Assessment'!$D$6),'5. Risk Assessment'!$A$6&amp;CHAR(10),"")&amp;IF(AND('5. Risk Assessment'!$A$7&lt;&gt;"",$A11='5. Risk Assessment'!$C$7,C$9='5. Risk Assessment'!$D$7),'5. Risk Assessment'!$A$7&amp;CHAR(10),"")&amp;IF(AND('5. Risk Assessment'!$A$8&lt;&gt;"",$A11='5. Risk Assessment'!$C$8,C$9='5. Risk Assessment'!$D$8),'5. Risk Assessment'!$A$8&amp;CHAR(10),"")&amp;IF(AND('5. Risk Assessment'!$A$9&lt;&gt;"",$A11='5. Risk Assessment'!$C$9,C$9='5. Risk Assessment'!$D$9),'5. Risk Assessment'!$A$9&amp;CHAR(10),"")&amp;IF(AND('5. Risk Assessment'!$A$10&lt;&gt;"",$A11='5. Risk Assessment'!$C$10,C$9='5. Risk Assessment'!$D$10),'5. Risk Assessment'!$A$10&amp;CHAR(10),"")&amp;IF(AND('5. Risk Assessment'!$A$11&lt;&gt;"",$A11='5. Risk Assessment'!$C$11,C$9='5. Risk Assessment'!$D$11),'5. Risk Assessment'!$A$11&amp;CHAR(10),"")&amp;IF(AND('5. Risk Assessment'!$A$12&lt;&gt;"",$A11='5. Risk Assessment'!$C$12,C$9='5. Risk Assessment'!$D$12),'5. Risk Assessment'!$A$12&amp;CHAR(10),"")&amp;IF(AND('5. Risk Assessment'!$A$13&lt;&gt;"",$A11='5. Risk Assessment'!$C$13,C$9='5. Risk Assessment'!$D$13),'5. Risk Assessment'!$A$13&amp;CHAR(10),"")&amp;IF(AND('5. Risk Assessment'!$A$14&lt;&gt;"",$A11='5. Risk Assessment'!$C$14,C$9='5. Risk Assessment'!$D$14),'5. Risk Assessment'!$A$14&amp;CHAR(10),"")&amp;IF(AND('5. Risk Assessment'!$A$15&lt;&gt;"",$A11='5. Risk Assessment'!$C$15,C$9='5. Risk Assessment'!$D$15),'5. Risk Assessment'!$A$15&amp;CHAR(10),"")&amp;IF(AND('5. Risk Assessment'!$A$16&lt;&gt;"",$A11='5. Risk Assessment'!$C$16,C$9='5. Risk Assessment'!$D$16),'5. Risk Assessment'!$A$16&amp;CHAR(10),"")&amp;IF(AND('5. Risk Assessment'!$A$17&lt;&gt;"",$A11='5. Risk Assessment'!$C$17,C$9='5. Risk Assessment'!$D$17),'5. Risk Assessment'!$A$17&amp;CHAR(10),"")&amp;IF(AND('5. Risk Assessment'!$A$18&lt;&gt;"",$A11='5. Risk Assessment'!$C$18,C$9='5. Risk Assessment'!$D$18),'5. Risk Assessment'!$A$18&amp;CHAR(10),"")&amp;IF(AND('5. Risk Assessment'!$A$19&lt;&gt;"",$A11='5. Risk Assessment'!$C$19,C$9='5. Risk Assessment'!$D$19),'5. Risk Assessment'!$A$19&amp;CHAR(10),"")&amp;IF(AND('5. Risk Assessment'!$A$20&lt;&gt;"",$A11='5. Risk Assessment'!$C$20,C$9='5. Risk Assessment'!$D$20),'5. Risk Assessment'!$A$20&amp;CHAR(10),"")&amp;IF(AND('5. Risk Assessment'!$A$21&lt;&gt;"",$A11='5. Risk Assessment'!$C$21,C$9='5. Risk Assessment'!$D$21),'5. Risk Assessment'!$A$21&amp;CHAR(10),"")&amp;IF(AND('5. Risk Assessment'!$A$22&lt;&gt;"",$A11='5. Risk Assessment'!$C$22,C$9='5. Risk Assessment'!$D$22),'5. Risk Assessment'!$A$22&amp;CHAR(10),"")&amp;IF(AND('5. Risk Assessment'!$A$23&lt;&gt;"",$A11='5. Risk Assessment'!$C$23,C$9='5. Risk Assessment'!$D$23),'5. Risk Assessment'!$A$23&amp;CHAR(10),"")&amp;IF(AND('5. Risk Assessment'!$A$24&lt;&gt;"",$A11='5. Risk Assessment'!$C$24,C$9='5. Risk Assessment'!$D$24),'5. Risk Assessment'!$A$24&amp;CHAR(10),"")&amp;IF(AND('5. Risk Assessment'!$A$25&lt;&gt;"",$A11='5. Risk Assessment'!$C$25,C$9='5. Risk Assessment'!$D$25),'5. Risk Assessment'!$A$25&amp;CHAR(10),"")&amp;IF(AND('5. Risk Assessment'!$A$26&lt;&gt;"",$A11='5. Risk Assessment'!$C$26,C$9='5. Risk Assessment'!$D$26),'5. Risk Assessment'!$A$26&amp;CHAR(10),"")&amp;IF(AND('5. Risk Assessment'!$A$27&lt;&gt;"",$A11='5. Risk Assessment'!$C$27,C$9='5. Risk Assessment'!$D$27),'5. Risk Assessment'!$A$27&amp;CHAR(10),"")&amp;IF(AND('5. Risk Assessment'!$A$28&lt;&gt;"",$A11='5. Risk Assessment'!$C$28,C$9='5. Risk Assessment'!$D$28),'5. Risk Assessment'!$A$28&amp;CHAR(10),"")&amp;IF(AND('5. Risk Assessment'!$A$29&lt;&gt;"",$A11='5. Risk Assessment'!$C$29,C$9='5. Risk Assessment'!$D$29),'5. Risk Assessment'!$A$29&amp;CHAR(10),"")&amp;IF(AND('5. Risk Assessment'!$A$30&lt;&gt;"",$A11='5. Risk Assessment'!$C$30,C$9='5. Risk Assessment'!$D$30),'5. Risk Assessment'!$A$30&amp;CHAR(10),"")&amp;IF(AND('5. Risk Assessment'!$A$31&lt;&gt;"",$A11='5. Risk Assessment'!$C$31,C$9='5. Risk Assessment'!$D$31),'5. Risk Assessment'!$A$31&amp;CHAR(10),"")&amp;IF(AND('5. Risk Assessment'!$A$32&lt;&gt;"",$A11='5. Risk Assessment'!$C$32,C$9='5. Risk Assessment'!$D$32),'5. Risk Assessment'!$A$32&amp;CHAR(10),"")&amp;IF(AND('5. Risk Assessment'!$A$33&lt;&gt;"",$A11='5. Risk Assessment'!$C$33,C$9='5. Risk Assessment'!$D$33),'5. Risk Assessment'!$A$33&amp;CHAR(10),"")&amp;IF(AND('5. Risk Assessment'!$A$34&lt;&gt;"",$A11='5. Risk Assessment'!$C$34,C$9='5. Risk Assessment'!$D$34),'5. Risk Assessment'!$A$34&amp;CHAR(10),"")&amp;IF(AND('5. Risk Assessment'!$A$35&lt;&gt;"",$A11='5. Risk Assessment'!$C$35,C$9='5. Risk Assessment'!$D$35),'5. Risk Assessment'!$A$35&amp;CHAR(10),"")&amp;IF(AND('5. Risk Assessment'!$A$36&lt;&gt;"",$A11='5. Risk Assessment'!$C$36,C$9='5. Risk Assessment'!$D$36),'5. Risk Assessment'!$A$36&amp;CHAR(10),"")&amp;IF(AND('5. Risk Assessment'!$A$37&lt;&gt;"",$A11='5. Risk Assessment'!$C$37,C$9='5. Risk Assessment'!$D$37),'5. Risk Assessment'!$A$37&amp;CHAR(10),"")&amp;IF(AND('5. Risk Assessment'!$A$38&lt;&gt;"",$A11='5. Risk Assessment'!$C$38,C$9='5. Risk Assessment'!$D$38),'5. Risk Assessment'!$A$38&amp;CHAR(10),"")&amp;IF(AND('5. Risk Assessment'!$A$39&lt;&gt;"",$A11='5. Risk Assessment'!$C$39,C$9='5. Risk Assessment'!$D$39),'5. Risk Assessment'!$A$39&amp;CHAR(10),"")&amp;IF(AND('5. Risk Assessment'!$A$40&lt;&gt;"",$A11='5. Risk Assessment'!$C$40,C$9='5. Risk Assessment'!$D$40),'5. Risk Assessment'!$A$40&amp;CHAR(10),"")&amp;IF(AND('5. Risk Assessment'!$A$41&lt;&gt;"",$A11='5. Risk Assessment'!$C$41,C$9='5. Risk Assessment'!$D$41),'5. Risk Assessment'!$A$41&amp;CHAR(10),"")&amp;IF(AND('5. Risk Assessment'!$A$42&lt;&gt;"",$A11='5. Risk Assessment'!$C$42,C$9='5. Risk Assessment'!$D$42),'5. Risk Assessment'!$A$42&amp;CHAR(10),"")&amp;IF(AND('5. Risk Assessment'!$A$43&lt;&gt;"",$A11='5. Risk Assessment'!$C$43,C$9='5. Risk Assessment'!$D$43),'5. Risk Assessment'!$A$43&amp;CHAR(10),"")&amp;IF(AND('5. Risk Assessment'!$A$44&lt;&gt;"",$A11='5. Risk Assessment'!$C$44,C$9='5. Risk Assessment'!$D$44),'5. Risk Assessment'!$A$44&amp;CHAR(10),"")&amp;IF(AND('5. Risk Assessment'!$A$45&lt;&gt;"",$A11='5. Risk Assessment'!$C$45,C$9='5. Risk Assessment'!$D$45),'5. Risk Assessment'!$A$45&amp;CHAR(10),"")&amp;IF(AND('5. Risk Assessment'!$A$46&lt;&gt;"",$A11='5. Risk Assessment'!$C$46,C$9='5. Risk Assessment'!$D$46),'5. Risk Assessment'!$A$46&amp;CHAR(10),"")&amp;IF(AND('5. Risk Assessment'!$A$47&lt;&gt;"",$A11='5. Risk Assessment'!$C$47,C$9='5. Risk Assessment'!$D$47),'5. Risk Assessment'!$A$47&amp;CHAR(10),"")&amp;IF(AND('5. Risk Assessment'!$A$48&lt;&gt;"",$A11='5. Risk Assessment'!$C$48,C$9='5. Risk Assessment'!$D$48),'5. Risk Assessment'!$A$48&amp;CHAR(10),"")&amp;IF(AND('5. Risk Assessment'!$A$49&lt;&gt;"",$A11='5. Risk Assessment'!$C$49,C$9='5. Risk Assessment'!$D$49),'5. Risk Assessment'!$A$49&amp;CHAR(10),"")&amp;IF(AND('5. Risk Assessment'!$A$50&lt;&gt;"",$A11='5. Risk Assessment'!$C$50,C$9='5. Risk Assessment'!$D$50),'5. Risk Assessment'!$A$50&amp;CHAR(10),"")&amp;IF(AND('5. Risk Assessment'!$A$51&lt;&gt;"",$A11='5. Risk Assessment'!$C$51,C$9='5. Risk Assessment'!$D$51),'5. Risk Assessment'!$A$51&amp;CHAR(10),"")&amp;IF(AND('5. Risk Assessment'!$A$52&lt;&gt;"",$A11='5. Risk Assessment'!$C$52,C$9='5. Risk Assessment'!$D$52),'5. Risk Assessment'!$A$52&amp;CHAR(10),"")&amp;IF(AND('5. Risk Assessment'!$A$53&lt;&gt;"",$A11='5. Risk Assessment'!$C$53,C$9='5. Risk Assessment'!$D$53),'5. Risk Assessment'!$A$53&amp;CHAR(10),"")&amp;IF(AND('5. Risk Assessment'!$A$54&lt;&gt;"",$A11='5. Risk Assessment'!$C$54,C$9='5. Risk Assessment'!$D$54),'5. Risk Assessment'!$A$54&amp;CHAR(10),"")&amp;IF(AND('5. Risk Assessment'!$A$55&lt;&gt;"",$A11='5. Risk Assessment'!$C$55,C$9='5. Risk Assessment'!$D$55),'5. Risk Assessment'!$A$55&amp;CHAR(10),"")&amp;IF(AND('5. Risk Assessment'!$A$56&lt;&gt;"",$A11='5. Risk Assessment'!$C$56,C$9='5. Risk Assessment'!$D$56),'5. Risk Assessment'!$A$56&amp;CHAR(10),"")&amp;IF(AND('5. Risk Assessment'!$A$57&lt;&gt;"",$A11='5. Risk Assessment'!$C$57,C$9='5. Risk Assessment'!$D$57),'5. Risk Assessment'!$A$57&amp;CHAR(10),"")&amp;IF(AND('5. Risk Assessment'!$A$58&lt;&gt;"",$A11='5. Risk Assessment'!$C$58,C$9='5. Risk Assessment'!$D$58),'5. Risk Assessment'!$A$58&amp;CHAR(10),"")&amp;IF(AND('5. Risk Assessment'!$A$59&lt;&gt;"",$A11='5. Risk Assessment'!$C$59,C$9='5. Risk Assessment'!$D$59),'5. Risk Assessment'!$A$59&amp;CHAR(10),"")&amp;IF(AND('5. Risk Assessment'!$A$60&lt;&gt;"",$A11='5. Risk Assessment'!$C$60,C$9='5. Risk Assessment'!$D$60),'5. Risk Assessment'!$A$60&amp;CHAR(10),"")&amp;IF(AND('5. Risk Assessment'!$A$61&lt;&gt;"",$A11='5. Risk Assessment'!$C$61,C$9='5. Risk Assessment'!$D$61),'5. Risk Assessment'!$A$61&amp;CHAR(10),"")</x:f>
      </x:c>
      <x:c r="D11" s="24" t="str">
        <x:f>IF(AND('5. Risk Assessment'!$A$6&lt;&gt;"",$A11='5. Risk Assessment'!$C$6,D$9='5. Risk Assessment'!$D$6),'5. Risk Assessment'!$A$6&amp;CHAR(10),"")&amp;IF(AND('5. Risk Assessment'!$A$7&lt;&gt;"",$A11='5. Risk Assessment'!$C$7,D$9='5. Risk Assessment'!$D$7),'5. Risk Assessment'!$A$7&amp;CHAR(10),"")&amp;IF(AND('5. Risk Assessment'!$A$8&lt;&gt;"",$A11='5. Risk Assessment'!$C$8,D$9='5. Risk Assessment'!$D$8),'5. Risk Assessment'!$A$8&amp;CHAR(10),"")&amp;IF(AND('5. Risk Assessment'!$A$9&lt;&gt;"",$A11='5. Risk Assessment'!$C$9,D$9='5. Risk Assessment'!$D$9),'5. Risk Assessment'!$A$9&amp;CHAR(10),"")&amp;IF(AND('5. Risk Assessment'!$A$10&lt;&gt;"",$A11='5. Risk Assessment'!$C$10,D$9='5. Risk Assessment'!$D$10),'5. Risk Assessment'!$A$10&amp;CHAR(10),"")&amp;IF(AND('5. Risk Assessment'!$A$11&lt;&gt;"",$A11='5. Risk Assessment'!$C$11,D$9='5. Risk Assessment'!$D$11),'5. Risk Assessment'!$A$11&amp;CHAR(10),"")&amp;IF(AND('5. Risk Assessment'!$A$12&lt;&gt;"",$A11='5. Risk Assessment'!$C$12,D$9='5. Risk Assessment'!$D$12),'5. Risk Assessment'!$A$12&amp;CHAR(10),"")&amp;IF(AND('5. Risk Assessment'!$A$13&lt;&gt;"",$A11='5. Risk Assessment'!$C$13,D$9='5. Risk Assessment'!$D$13),'5. Risk Assessment'!$A$13&amp;CHAR(10),"")&amp;IF(AND('5. Risk Assessment'!$A$14&lt;&gt;"",$A11='5. Risk Assessment'!$C$14,D$9='5. Risk Assessment'!$D$14),'5. Risk Assessment'!$A$14&amp;CHAR(10),"")&amp;IF(AND('5. Risk Assessment'!$A$15&lt;&gt;"",$A11='5. Risk Assessment'!$C$15,D$9='5. Risk Assessment'!$D$15),'5. Risk Assessment'!$A$15&amp;CHAR(10),"")&amp;IF(AND('5. Risk Assessment'!$A$16&lt;&gt;"",$A11='5. Risk Assessment'!$C$16,D$9='5. Risk Assessment'!$D$16),'5. Risk Assessment'!$A$16&amp;CHAR(10),"")&amp;IF(AND('5. Risk Assessment'!$A$17&lt;&gt;"",$A11='5. Risk Assessment'!$C$17,D$9='5. Risk Assessment'!$D$17),'5. Risk Assessment'!$A$17&amp;CHAR(10),"")&amp;IF(AND('5. Risk Assessment'!$A$18&lt;&gt;"",$A11='5. Risk Assessment'!$C$18,D$9='5. Risk Assessment'!$D$18),'5. Risk Assessment'!$A$18&amp;CHAR(10),"")&amp;IF(AND('5. Risk Assessment'!$A$19&lt;&gt;"",$A11='5. Risk Assessment'!$C$19,D$9='5. Risk Assessment'!$D$19),'5. Risk Assessment'!$A$19&amp;CHAR(10),"")&amp;IF(AND('5. Risk Assessment'!$A$20&lt;&gt;"",$A11='5. Risk Assessment'!$C$20,D$9='5. Risk Assessment'!$D$20),'5. Risk Assessment'!$A$20&amp;CHAR(10),"")&amp;IF(AND('5. Risk Assessment'!$A$21&lt;&gt;"",$A11='5. Risk Assessment'!$C$21,D$9='5. Risk Assessment'!$D$21),'5. Risk Assessment'!$A$21&amp;CHAR(10),"")&amp;IF(AND('5. Risk Assessment'!$A$22&lt;&gt;"",$A11='5. Risk Assessment'!$C$22,D$9='5. Risk Assessment'!$D$22),'5. Risk Assessment'!$A$22&amp;CHAR(10),"")&amp;IF(AND('5. Risk Assessment'!$A$23&lt;&gt;"",$A11='5. Risk Assessment'!$C$23,D$9='5. Risk Assessment'!$D$23),'5. Risk Assessment'!$A$23&amp;CHAR(10),"")&amp;IF(AND('5. Risk Assessment'!$A$24&lt;&gt;"",$A11='5. Risk Assessment'!$C$24,D$9='5. Risk Assessment'!$D$24),'5. Risk Assessment'!$A$24&amp;CHAR(10),"")&amp;IF(AND('5. Risk Assessment'!$A$25&lt;&gt;"",$A11='5. Risk Assessment'!$C$25,D$9='5. Risk Assessment'!$D$25),'5. Risk Assessment'!$A$25&amp;CHAR(10),"")&amp;IF(AND('5. Risk Assessment'!$A$26&lt;&gt;"",$A11='5. Risk Assessment'!$C$26,D$9='5. Risk Assessment'!$D$26),'5. Risk Assessment'!$A$26&amp;CHAR(10),"")&amp;IF(AND('5. Risk Assessment'!$A$27&lt;&gt;"",$A11='5. Risk Assessment'!$C$27,D$9='5. Risk Assessment'!$D$27),'5. Risk Assessment'!$A$27&amp;CHAR(10),"")&amp;IF(AND('5. Risk Assessment'!$A$28&lt;&gt;"",$A11='5. Risk Assessment'!$C$28,D$9='5. Risk Assessment'!$D$28),'5. Risk Assessment'!$A$28&amp;CHAR(10),"")&amp;IF(AND('5. Risk Assessment'!$A$29&lt;&gt;"",$A11='5. Risk Assessment'!$C$29,D$9='5. Risk Assessment'!$D$29),'5. Risk Assessment'!$A$29&amp;CHAR(10),"")&amp;IF(AND('5. Risk Assessment'!$A$30&lt;&gt;"",$A11='5. Risk Assessment'!$C$30,D$9='5. Risk Assessment'!$D$30),'5. Risk Assessment'!$A$30&amp;CHAR(10),"")&amp;IF(AND('5. Risk Assessment'!$A$31&lt;&gt;"",$A11='5. Risk Assessment'!$C$31,D$9='5. Risk Assessment'!$D$31),'5. Risk Assessment'!$A$31&amp;CHAR(10),"")&amp;IF(AND('5. Risk Assessment'!$A$32&lt;&gt;"",$A11='5. Risk Assessment'!$C$32,D$9='5. Risk Assessment'!$D$32),'5. Risk Assessment'!$A$32&amp;CHAR(10),"")&amp;IF(AND('5. Risk Assessment'!$A$33&lt;&gt;"",$A11='5. Risk Assessment'!$C$33,D$9='5. Risk Assessment'!$D$33),'5. Risk Assessment'!$A$33&amp;CHAR(10),"")&amp;IF(AND('5. Risk Assessment'!$A$34&lt;&gt;"",$A11='5. Risk Assessment'!$C$34,D$9='5. Risk Assessment'!$D$34),'5. Risk Assessment'!$A$34&amp;CHAR(10),"")&amp;IF(AND('5. Risk Assessment'!$A$35&lt;&gt;"",$A11='5. Risk Assessment'!$C$35,D$9='5. Risk Assessment'!$D$35),'5. Risk Assessment'!$A$35&amp;CHAR(10),"")&amp;IF(AND('5. Risk Assessment'!$A$36&lt;&gt;"",$A11='5. Risk Assessment'!$C$36,D$9='5. Risk Assessment'!$D$36),'5. Risk Assessment'!$A$36&amp;CHAR(10),"")&amp;IF(AND('5. Risk Assessment'!$A$37&lt;&gt;"",$A11='5. Risk Assessment'!$C$37,D$9='5. Risk Assessment'!$D$37),'5. Risk Assessment'!$A$37&amp;CHAR(10),"")&amp;IF(AND('5. Risk Assessment'!$A$38&lt;&gt;"",$A11='5. Risk Assessment'!$C$38,D$9='5. Risk Assessment'!$D$38),'5. Risk Assessment'!$A$38&amp;CHAR(10),"")&amp;IF(AND('5. Risk Assessment'!$A$39&lt;&gt;"",$A11='5. Risk Assessment'!$C$39,D$9='5. Risk Assessment'!$D$39),'5. Risk Assessment'!$A$39&amp;CHAR(10),"")&amp;IF(AND('5. Risk Assessment'!$A$40&lt;&gt;"",$A11='5. Risk Assessment'!$C$40,D$9='5. Risk Assessment'!$D$40),'5. Risk Assessment'!$A$40&amp;CHAR(10),"")&amp;IF(AND('5. Risk Assessment'!$A$41&lt;&gt;"",$A11='5. Risk Assessment'!$C$41,D$9='5. Risk Assessment'!$D$41),'5. Risk Assessment'!$A$41&amp;CHAR(10),"")&amp;IF(AND('5. Risk Assessment'!$A$42&lt;&gt;"",$A11='5. Risk Assessment'!$C$42,D$9='5. Risk Assessment'!$D$42),'5. Risk Assessment'!$A$42&amp;CHAR(10),"")&amp;IF(AND('5. Risk Assessment'!$A$43&lt;&gt;"",$A11='5. Risk Assessment'!$C$43,D$9='5. Risk Assessment'!$D$43),'5. Risk Assessment'!$A$43&amp;CHAR(10),"")&amp;IF(AND('5. Risk Assessment'!$A$44&lt;&gt;"",$A11='5. Risk Assessment'!$C$44,D$9='5. Risk Assessment'!$D$44),'5. Risk Assessment'!$A$44&amp;CHAR(10),"")&amp;IF(AND('5. Risk Assessment'!$A$45&lt;&gt;"",$A11='5. Risk Assessment'!$C$45,D$9='5. Risk Assessment'!$D$45),'5. Risk Assessment'!$A$45&amp;CHAR(10),"")&amp;IF(AND('5. Risk Assessment'!$A$46&lt;&gt;"",$A11='5. Risk Assessment'!$C$46,D$9='5. Risk Assessment'!$D$46),'5. Risk Assessment'!$A$46&amp;CHAR(10),"")&amp;IF(AND('5. Risk Assessment'!$A$47&lt;&gt;"",$A11='5. Risk Assessment'!$C$47,D$9='5. Risk Assessment'!$D$47),'5. Risk Assessment'!$A$47&amp;CHAR(10),"")&amp;IF(AND('5. Risk Assessment'!$A$48&lt;&gt;"",$A11='5. Risk Assessment'!$C$48,D$9='5. Risk Assessment'!$D$48),'5. Risk Assessment'!$A$48&amp;CHAR(10),"")&amp;IF(AND('5. Risk Assessment'!$A$49&lt;&gt;"",$A11='5. Risk Assessment'!$C$49,D$9='5. Risk Assessment'!$D$49),'5. Risk Assessment'!$A$49&amp;CHAR(10),"")&amp;IF(AND('5. Risk Assessment'!$A$50&lt;&gt;"",$A11='5. Risk Assessment'!$C$50,D$9='5. Risk Assessment'!$D$50),'5. Risk Assessment'!$A$50&amp;CHAR(10),"")&amp;IF(AND('5. Risk Assessment'!$A$51&lt;&gt;"",$A11='5. Risk Assessment'!$C$51,D$9='5. Risk Assessment'!$D$51),'5. Risk Assessment'!$A$51&amp;CHAR(10),"")&amp;IF(AND('5. Risk Assessment'!$A$52&lt;&gt;"",$A11='5. Risk Assessment'!$C$52,D$9='5. Risk Assessment'!$D$52),'5. Risk Assessment'!$A$52&amp;CHAR(10),"")&amp;IF(AND('5. Risk Assessment'!$A$53&lt;&gt;"",$A11='5. Risk Assessment'!$C$53,D$9='5. Risk Assessment'!$D$53),'5. Risk Assessment'!$A$53&amp;CHAR(10),"")&amp;IF(AND('5. Risk Assessment'!$A$54&lt;&gt;"",$A11='5. Risk Assessment'!$C$54,D$9='5. Risk Assessment'!$D$54),'5. Risk Assessment'!$A$54&amp;CHAR(10),"")&amp;IF(AND('5. Risk Assessment'!$A$55&lt;&gt;"",$A11='5. Risk Assessment'!$C$55,D$9='5. Risk Assessment'!$D$55),'5. Risk Assessment'!$A$55&amp;CHAR(10),"")&amp;IF(AND('5. Risk Assessment'!$A$56&lt;&gt;"",$A11='5. Risk Assessment'!$C$56,D$9='5. Risk Assessment'!$D$56),'5. Risk Assessment'!$A$56&amp;CHAR(10),"")&amp;IF(AND('5. Risk Assessment'!$A$57&lt;&gt;"",$A11='5. Risk Assessment'!$C$57,D$9='5. Risk Assessment'!$D$57),'5. Risk Assessment'!$A$57&amp;CHAR(10),"")&amp;IF(AND('5. Risk Assessment'!$A$58&lt;&gt;"",$A11='5. Risk Assessment'!$C$58,D$9='5. Risk Assessment'!$D$58),'5. Risk Assessment'!$A$58&amp;CHAR(10),"")&amp;IF(AND('5. Risk Assessment'!$A$59&lt;&gt;"",$A11='5. Risk Assessment'!$C$59,D$9='5. Risk Assessment'!$D$59),'5. Risk Assessment'!$A$59&amp;CHAR(10),"")&amp;IF(AND('5. Risk Assessment'!$A$60&lt;&gt;"",$A11='5. Risk Assessment'!$C$60,D$9='5. Risk Assessment'!$D$60),'5. Risk Assessment'!$A$60&amp;CHAR(10),"")&amp;IF(AND('5. Risk Assessment'!$A$61&lt;&gt;"",$A11='5. Risk Assessment'!$C$61,D$9='5. Risk Assessment'!$D$61),'5. Risk Assessment'!$A$61&amp;CHAR(10),"")</x:f>
      </x:c>
      <x:c r="E11" s="24" t="str">
        <x:f>IF(AND('5. Risk Assessment'!$A$6&lt;&gt;"",$A11='5. Risk Assessment'!$C$6,E$9='5. Risk Assessment'!$D$6),'5. Risk Assessment'!$A$6&amp;CHAR(10),"")&amp;IF(AND('5. Risk Assessment'!$A$7&lt;&gt;"",$A11='5. Risk Assessment'!$C$7,E$9='5. Risk Assessment'!$D$7),'5. Risk Assessment'!$A$7&amp;CHAR(10),"")&amp;IF(AND('5. Risk Assessment'!$A$8&lt;&gt;"",$A11='5. Risk Assessment'!$C$8,E$9='5. Risk Assessment'!$D$8),'5. Risk Assessment'!$A$8&amp;CHAR(10),"")&amp;IF(AND('5. Risk Assessment'!$A$9&lt;&gt;"",$A11='5. Risk Assessment'!$C$9,E$9='5. Risk Assessment'!$D$9),'5. Risk Assessment'!$A$9&amp;CHAR(10),"")&amp;IF(AND('5. Risk Assessment'!$A$10&lt;&gt;"",$A11='5. Risk Assessment'!$C$10,E$9='5. Risk Assessment'!$D$10),'5. Risk Assessment'!$A$10&amp;CHAR(10),"")&amp;IF(AND('5. Risk Assessment'!$A$11&lt;&gt;"",$A11='5. Risk Assessment'!$C$11,E$9='5. Risk Assessment'!$D$11),'5. Risk Assessment'!$A$11&amp;CHAR(10),"")&amp;IF(AND('5. Risk Assessment'!$A$12&lt;&gt;"",$A11='5. Risk Assessment'!$C$12,E$9='5. Risk Assessment'!$D$12),'5. Risk Assessment'!$A$12&amp;CHAR(10),"")&amp;IF(AND('5. Risk Assessment'!$A$13&lt;&gt;"",$A11='5. Risk Assessment'!$C$13,E$9='5. Risk Assessment'!$D$13),'5. Risk Assessment'!$A$13&amp;CHAR(10),"")&amp;IF(AND('5. Risk Assessment'!$A$14&lt;&gt;"",$A11='5. Risk Assessment'!$C$14,E$9='5. Risk Assessment'!$D$14),'5. Risk Assessment'!$A$14&amp;CHAR(10),"")&amp;IF(AND('5. Risk Assessment'!$A$15&lt;&gt;"",$A11='5. Risk Assessment'!$C$15,E$9='5. Risk Assessment'!$D$15),'5. Risk Assessment'!$A$15&amp;CHAR(10),"")&amp;IF(AND('5. Risk Assessment'!$A$16&lt;&gt;"",$A11='5. Risk Assessment'!$C$16,E$9='5. Risk Assessment'!$D$16),'5. Risk Assessment'!$A$16&amp;CHAR(10),"")&amp;IF(AND('5. Risk Assessment'!$A$17&lt;&gt;"",$A11='5. Risk Assessment'!$C$17,E$9='5. Risk Assessment'!$D$17),'5. Risk Assessment'!$A$17&amp;CHAR(10),"")&amp;IF(AND('5. Risk Assessment'!$A$18&lt;&gt;"",$A11='5. Risk Assessment'!$C$18,E$9='5. Risk Assessment'!$D$18),'5. Risk Assessment'!$A$18&amp;CHAR(10),"")&amp;IF(AND('5. Risk Assessment'!$A$19&lt;&gt;"",$A11='5. Risk Assessment'!$C$19,E$9='5. Risk Assessment'!$D$19),'5. Risk Assessment'!$A$19&amp;CHAR(10),"")&amp;IF(AND('5. Risk Assessment'!$A$20&lt;&gt;"",$A11='5. Risk Assessment'!$C$20,E$9='5. Risk Assessment'!$D$20),'5. Risk Assessment'!$A$20&amp;CHAR(10),"")&amp;IF(AND('5. Risk Assessment'!$A$21&lt;&gt;"",$A11='5. Risk Assessment'!$C$21,E$9='5. Risk Assessment'!$D$21),'5. Risk Assessment'!$A$21&amp;CHAR(10),"")&amp;IF(AND('5. Risk Assessment'!$A$22&lt;&gt;"",$A11='5. Risk Assessment'!$C$22,E$9='5. Risk Assessment'!$D$22),'5. Risk Assessment'!$A$22&amp;CHAR(10),"")&amp;IF(AND('5. Risk Assessment'!$A$23&lt;&gt;"",$A11='5. Risk Assessment'!$C$23,E$9='5. Risk Assessment'!$D$23),'5. Risk Assessment'!$A$23&amp;CHAR(10),"")&amp;IF(AND('5. Risk Assessment'!$A$24&lt;&gt;"",$A11='5. Risk Assessment'!$C$24,E$9='5. Risk Assessment'!$D$24),'5. Risk Assessment'!$A$24&amp;CHAR(10),"")&amp;IF(AND('5. Risk Assessment'!$A$25&lt;&gt;"",$A11='5. Risk Assessment'!$C$25,E$9='5. Risk Assessment'!$D$25),'5. Risk Assessment'!$A$25&amp;CHAR(10),"")&amp;IF(AND('5. Risk Assessment'!$A$26&lt;&gt;"",$A11='5. Risk Assessment'!$C$26,E$9='5. Risk Assessment'!$D$26),'5. Risk Assessment'!$A$26&amp;CHAR(10),"")&amp;IF(AND('5. Risk Assessment'!$A$27&lt;&gt;"",$A11='5. Risk Assessment'!$C$27,E$9='5. Risk Assessment'!$D$27),'5. Risk Assessment'!$A$27&amp;CHAR(10),"")&amp;IF(AND('5. Risk Assessment'!$A$28&lt;&gt;"",$A11='5. Risk Assessment'!$C$28,E$9='5. Risk Assessment'!$D$28),'5. Risk Assessment'!$A$28&amp;CHAR(10),"")&amp;IF(AND('5. Risk Assessment'!$A$29&lt;&gt;"",$A11='5. Risk Assessment'!$C$29,E$9='5. Risk Assessment'!$D$29),'5. Risk Assessment'!$A$29&amp;CHAR(10),"")&amp;IF(AND('5. Risk Assessment'!$A$30&lt;&gt;"",$A11='5. Risk Assessment'!$C$30,E$9='5. Risk Assessment'!$D$30),'5. Risk Assessment'!$A$30&amp;CHAR(10),"")&amp;IF(AND('5. Risk Assessment'!$A$31&lt;&gt;"",$A11='5. Risk Assessment'!$C$31,E$9='5. Risk Assessment'!$D$31),'5. Risk Assessment'!$A$31&amp;CHAR(10),"")&amp;IF(AND('5. Risk Assessment'!$A$32&lt;&gt;"",$A11='5. Risk Assessment'!$C$32,E$9='5. Risk Assessment'!$D$32),'5. Risk Assessment'!$A$32&amp;CHAR(10),"")&amp;IF(AND('5. Risk Assessment'!$A$33&lt;&gt;"",$A11='5. Risk Assessment'!$C$33,E$9='5. Risk Assessment'!$D$33),'5. Risk Assessment'!$A$33&amp;CHAR(10),"")&amp;IF(AND('5. Risk Assessment'!$A$34&lt;&gt;"",$A11='5. Risk Assessment'!$C$34,E$9='5. Risk Assessment'!$D$34),'5. Risk Assessment'!$A$34&amp;CHAR(10),"")&amp;IF(AND('5. Risk Assessment'!$A$35&lt;&gt;"",$A11='5. Risk Assessment'!$C$35,E$9='5. Risk Assessment'!$D$35),'5. Risk Assessment'!$A$35&amp;CHAR(10),"")&amp;IF(AND('5. Risk Assessment'!$A$36&lt;&gt;"",$A11='5. Risk Assessment'!$C$36,E$9='5. Risk Assessment'!$D$36),'5. Risk Assessment'!$A$36&amp;CHAR(10),"")&amp;IF(AND('5. Risk Assessment'!$A$37&lt;&gt;"",$A11='5. Risk Assessment'!$C$37,E$9='5. Risk Assessment'!$D$37),'5. Risk Assessment'!$A$37&amp;CHAR(10),"")&amp;IF(AND('5. Risk Assessment'!$A$38&lt;&gt;"",$A11='5. Risk Assessment'!$C$38,E$9='5. Risk Assessment'!$D$38),'5. Risk Assessment'!$A$38&amp;CHAR(10),"")&amp;IF(AND('5. Risk Assessment'!$A$39&lt;&gt;"",$A11='5. Risk Assessment'!$C$39,E$9='5. Risk Assessment'!$D$39),'5. Risk Assessment'!$A$39&amp;CHAR(10),"")&amp;IF(AND('5. Risk Assessment'!$A$40&lt;&gt;"",$A11='5. Risk Assessment'!$C$40,E$9='5. Risk Assessment'!$D$40),'5. Risk Assessment'!$A$40&amp;CHAR(10),"")&amp;IF(AND('5. Risk Assessment'!$A$41&lt;&gt;"",$A11='5. Risk Assessment'!$C$41,E$9='5. Risk Assessment'!$D$41),'5. Risk Assessment'!$A$41&amp;CHAR(10),"")&amp;IF(AND('5. Risk Assessment'!$A$42&lt;&gt;"",$A11='5. Risk Assessment'!$C$42,E$9='5. Risk Assessment'!$D$42),'5. Risk Assessment'!$A$42&amp;CHAR(10),"")&amp;IF(AND('5. Risk Assessment'!$A$43&lt;&gt;"",$A11='5. Risk Assessment'!$C$43,E$9='5. Risk Assessment'!$D$43),'5. Risk Assessment'!$A$43&amp;CHAR(10),"")&amp;IF(AND('5. Risk Assessment'!$A$44&lt;&gt;"",$A11='5. Risk Assessment'!$C$44,E$9='5. Risk Assessment'!$D$44),'5. Risk Assessment'!$A$44&amp;CHAR(10),"")&amp;IF(AND('5. Risk Assessment'!$A$45&lt;&gt;"",$A11='5. Risk Assessment'!$C$45,E$9='5. Risk Assessment'!$D$45),'5. Risk Assessment'!$A$45&amp;CHAR(10),"")&amp;IF(AND('5. Risk Assessment'!$A$46&lt;&gt;"",$A11='5. Risk Assessment'!$C$46,E$9='5. Risk Assessment'!$D$46),'5. Risk Assessment'!$A$46&amp;CHAR(10),"")&amp;IF(AND('5. Risk Assessment'!$A$47&lt;&gt;"",$A11='5. Risk Assessment'!$C$47,E$9='5. Risk Assessment'!$D$47),'5. Risk Assessment'!$A$47&amp;CHAR(10),"")&amp;IF(AND('5. Risk Assessment'!$A$48&lt;&gt;"",$A11='5. Risk Assessment'!$C$48,E$9='5. Risk Assessment'!$D$48),'5. Risk Assessment'!$A$48&amp;CHAR(10),"")&amp;IF(AND('5. Risk Assessment'!$A$49&lt;&gt;"",$A11='5. Risk Assessment'!$C$49,E$9='5. Risk Assessment'!$D$49),'5. Risk Assessment'!$A$49&amp;CHAR(10),"")&amp;IF(AND('5. Risk Assessment'!$A$50&lt;&gt;"",$A11='5. Risk Assessment'!$C$50,E$9='5. Risk Assessment'!$D$50),'5. Risk Assessment'!$A$50&amp;CHAR(10),"")&amp;IF(AND('5. Risk Assessment'!$A$51&lt;&gt;"",$A11='5. Risk Assessment'!$C$51,E$9='5. Risk Assessment'!$D$51),'5. Risk Assessment'!$A$51&amp;CHAR(10),"")&amp;IF(AND('5. Risk Assessment'!$A$52&lt;&gt;"",$A11='5. Risk Assessment'!$C$52,E$9='5. Risk Assessment'!$D$52),'5. Risk Assessment'!$A$52&amp;CHAR(10),"")&amp;IF(AND('5. Risk Assessment'!$A$53&lt;&gt;"",$A11='5. Risk Assessment'!$C$53,E$9='5. Risk Assessment'!$D$53),'5. Risk Assessment'!$A$53&amp;CHAR(10),"")&amp;IF(AND('5. Risk Assessment'!$A$54&lt;&gt;"",$A11='5. Risk Assessment'!$C$54,E$9='5. Risk Assessment'!$D$54),'5. Risk Assessment'!$A$54&amp;CHAR(10),"")&amp;IF(AND('5. Risk Assessment'!$A$55&lt;&gt;"",$A11='5. Risk Assessment'!$C$55,E$9='5. Risk Assessment'!$D$55),'5. Risk Assessment'!$A$55&amp;CHAR(10),"")&amp;IF(AND('5. Risk Assessment'!$A$56&lt;&gt;"",$A11='5. Risk Assessment'!$C$56,E$9='5. Risk Assessment'!$D$56),'5. Risk Assessment'!$A$56&amp;CHAR(10),"")&amp;IF(AND('5. Risk Assessment'!$A$57&lt;&gt;"",$A11='5. Risk Assessment'!$C$57,E$9='5. Risk Assessment'!$D$57),'5. Risk Assessment'!$A$57&amp;CHAR(10),"")&amp;IF(AND('5. Risk Assessment'!$A$58&lt;&gt;"",$A11='5. Risk Assessment'!$C$58,E$9='5. Risk Assessment'!$D$58),'5. Risk Assessment'!$A$58&amp;CHAR(10),"")&amp;IF(AND('5. Risk Assessment'!$A$59&lt;&gt;"",$A11='5. Risk Assessment'!$C$59,E$9='5. Risk Assessment'!$D$59),'5. Risk Assessment'!$A$59&amp;CHAR(10),"")&amp;IF(AND('5. Risk Assessment'!$A$60&lt;&gt;"",$A11='5. Risk Assessment'!$C$60,E$9='5. Risk Assessment'!$D$60),'5. Risk Assessment'!$A$60&amp;CHAR(10),"")&amp;IF(AND('5. Risk Assessment'!$A$61&lt;&gt;"",$A11='5. Risk Assessment'!$C$61,E$9='5. Risk Assessment'!$D$61),'5. Risk Assessment'!$A$61&amp;CHAR(10),"")</x:f>
      </x:c>
      <x:c r="F11" s="25" t="str">
        <x:f>IF(AND('5. Risk Assessment'!$A$6&lt;&gt;"",$A11='5. Risk Assessment'!$C$6,F$9='5. Risk Assessment'!$D$6),'5. Risk Assessment'!$A$6&amp;CHAR(10),"")&amp;IF(AND('5. Risk Assessment'!$A$7&lt;&gt;"",$A11='5. Risk Assessment'!$C$7,F$9='5. Risk Assessment'!$D$7),'5. Risk Assessment'!$A$7&amp;CHAR(10),"")&amp;IF(AND('5. Risk Assessment'!$A$8&lt;&gt;"",$A11='5. Risk Assessment'!$C$8,F$9='5. Risk Assessment'!$D$8),'5. Risk Assessment'!$A$8&amp;CHAR(10),"")&amp;IF(AND('5. Risk Assessment'!$A$9&lt;&gt;"",$A11='5. Risk Assessment'!$C$9,F$9='5. Risk Assessment'!$D$9),'5. Risk Assessment'!$A$9&amp;CHAR(10),"")&amp;IF(AND('5. Risk Assessment'!$A$10&lt;&gt;"",$A11='5. Risk Assessment'!$C$10,F$9='5. Risk Assessment'!$D$10),'5. Risk Assessment'!$A$10&amp;CHAR(10),"")&amp;IF(AND('5. Risk Assessment'!$A$11&lt;&gt;"",$A11='5. Risk Assessment'!$C$11,F$9='5. Risk Assessment'!$D$11),'5. Risk Assessment'!$A$11&amp;CHAR(10),"")&amp;IF(AND('5. Risk Assessment'!$A$12&lt;&gt;"",$A11='5. Risk Assessment'!$C$12,F$9='5. Risk Assessment'!$D$12),'5. Risk Assessment'!$A$12&amp;CHAR(10),"")&amp;IF(AND('5. Risk Assessment'!$A$13&lt;&gt;"",$A11='5. Risk Assessment'!$C$13,F$9='5. Risk Assessment'!$D$13),'5. Risk Assessment'!$A$13&amp;CHAR(10),"")&amp;IF(AND('5. Risk Assessment'!$A$14&lt;&gt;"",$A11='5. Risk Assessment'!$C$14,F$9='5. Risk Assessment'!$D$14),'5. Risk Assessment'!$A$14&amp;CHAR(10),"")&amp;IF(AND('5. Risk Assessment'!$A$15&lt;&gt;"",$A11='5. Risk Assessment'!$C$15,F$9='5. Risk Assessment'!$D$15),'5. Risk Assessment'!$A$15&amp;CHAR(10),"")&amp;IF(AND('5. Risk Assessment'!$A$16&lt;&gt;"",$A11='5. Risk Assessment'!$C$16,F$9='5. Risk Assessment'!$D$16),'5. Risk Assessment'!$A$16&amp;CHAR(10),"")&amp;IF(AND('5. Risk Assessment'!$A$17&lt;&gt;"",$A11='5. Risk Assessment'!$C$17,F$9='5. Risk Assessment'!$D$17),'5. Risk Assessment'!$A$17&amp;CHAR(10),"")&amp;IF(AND('5. Risk Assessment'!$A$18&lt;&gt;"",$A11='5. Risk Assessment'!$C$18,F$9='5. Risk Assessment'!$D$18),'5. Risk Assessment'!$A$18&amp;CHAR(10),"")&amp;IF(AND('5. Risk Assessment'!$A$19&lt;&gt;"",$A11='5. Risk Assessment'!$C$19,F$9='5. Risk Assessment'!$D$19),'5. Risk Assessment'!$A$19&amp;CHAR(10),"")&amp;IF(AND('5. Risk Assessment'!$A$20&lt;&gt;"",$A11='5. Risk Assessment'!$C$20,F$9='5. Risk Assessment'!$D$20),'5. Risk Assessment'!$A$20&amp;CHAR(10),"")&amp;IF(AND('5. Risk Assessment'!$A$21&lt;&gt;"",$A11='5. Risk Assessment'!$C$21,F$9='5. Risk Assessment'!$D$21),'5. Risk Assessment'!$A$21&amp;CHAR(10),"")&amp;IF(AND('5. Risk Assessment'!$A$22&lt;&gt;"",$A11='5. Risk Assessment'!$C$22,F$9='5. Risk Assessment'!$D$22),'5. Risk Assessment'!$A$22&amp;CHAR(10),"")&amp;IF(AND('5. Risk Assessment'!$A$23&lt;&gt;"",$A11='5. Risk Assessment'!$C$23,F$9='5. Risk Assessment'!$D$23),'5. Risk Assessment'!$A$23&amp;CHAR(10),"")&amp;IF(AND('5. Risk Assessment'!$A$24&lt;&gt;"",$A11='5. Risk Assessment'!$C$24,F$9='5. Risk Assessment'!$D$24),'5. Risk Assessment'!$A$24&amp;CHAR(10),"")&amp;IF(AND('5. Risk Assessment'!$A$25&lt;&gt;"",$A11='5. Risk Assessment'!$C$25,F$9='5. Risk Assessment'!$D$25),'5. Risk Assessment'!$A$25&amp;CHAR(10),"")&amp;IF(AND('5. Risk Assessment'!$A$26&lt;&gt;"",$A11='5. Risk Assessment'!$C$26,F$9='5. Risk Assessment'!$D$26),'5. Risk Assessment'!$A$26&amp;CHAR(10),"")&amp;IF(AND('5. Risk Assessment'!$A$27&lt;&gt;"",$A11='5. Risk Assessment'!$C$27,F$9='5. Risk Assessment'!$D$27),'5. Risk Assessment'!$A$27&amp;CHAR(10),"")&amp;IF(AND('5. Risk Assessment'!$A$28&lt;&gt;"",$A11='5. Risk Assessment'!$C$28,F$9='5. Risk Assessment'!$D$28),'5. Risk Assessment'!$A$28&amp;CHAR(10),"")&amp;IF(AND('5. Risk Assessment'!$A$29&lt;&gt;"",$A11='5. Risk Assessment'!$C$29,F$9='5. Risk Assessment'!$D$29),'5. Risk Assessment'!$A$29&amp;CHAR(10),"")&amp;IF(AND('5. Risk Assessment'!$A$30&lt;&gt;"",$A11='5. Risk Assessment'!$C$30,F$9='5. Risk Assessment'!$D$30),'5. Risk Assessment'!$A$30&amp;CHAR(10),"")&amp;IF(AND('5. Risk Assessment'!$A$31&lt;&gt;"",$A11='5. Risk Assessment'!$C$31,F$9='5. Risk Assessment'!$D$31),'5. Risk Assessment'!$A$31&amp;CHAR(10),"")&amp;IF(AND('5. Risk Assessment'!$A$32&lt;&gt;"",$A11='5. Risk Assessment'!$C$32,F$9='5. Risk Assessment'!$D$32),'5. Risk Assessment'!$A$32&amp;CHAR(10),"")&amp;IF(AND('5. Risk Assessment'!$A$33&lt;&gt;"",$A11='5. Risk Assessment'!$C$33,F$9='5. Risk Assessment'!$D$33),'5. Risk Assessment'!$A$33&amp;CHAR(10),"")&amp;IF(AND('5. Risk Assessment'!$A$34&lt;&gt;"",$A11='5. Risk Assessment'!$C$34,F$9='5. Risk Assessment'!$D$34),'5. Risk Assessment'!$A$34&amp;CHAR(10),"")&amp;IF(AND('5. Risk Assessment'!$A$35&lt;&gt;"",$A11='5. Risk Assessment'!$C$35,F$9='5. Risk Assessment'!$D$35),'5. Risk Assessment'!$A$35&amp;CHAR(10),"")&amp;IF(AND('5. Risk Assessment'!$A$36&lt;&gt;"",$A11='5. Risk Assessment'!$C$36,F$9='5. Risk Assessment'!$D$36),'5. Risk Assessment'!$A$36&amp;CHAR(10),"")&amp;IF(AND('5. Risk Assessment'!$A$37&lt;&gt;"",$A11='5. Risk Assessment'!$C$37,F$9='5. Risk Assessment'!$D$37),'5. Risk Assessment'!$A$37&amp;CHAR(10),"")&amp;IF(AND('5. Risk Assessment'!$A$38&lt;&gt;"",$A11='5. Risk Assessment'!$C$38,F$9='5. Risk Assessment'!$D$38),'5. Risk Assessment'!$A$38&amp;CHAR(10),"")&amp;IF(AND('5. Risk Assessment'!$A$39&lt;&gt;"",$A11='5. Risk Assessment'!$C$39,F$9='5. Risk Assessment'!$D$39),'5. Risk Assessment'!$A$39&amp;CHAR(10),"")&amp;IF(AND('5. Risk Assessment'!$A$40&lt;&gt;"",$A11='5. Risk Assessment'!$C$40,F$9='5. Risk Assessment'!$D$40),'5. Risk Assessment'!$A$40&amp;CHAR(10),"")&amp;IF(AND('5. Risk Assessment'!$A$41&lt;&gt;"",$A11='5. Risk Assessment'!$C$41,F$9='5. Risk Assessment'!$D$41),'5. Risk Assessment'!$A$41&amp;CHAR(10),"")&amp;IF(AND('5. Risk Assessment'!$A$42&lt;&gt;"",$A11='5. Risk Assessment'!$C$42,F$9='5. Risk Assessment'!$D$42),'5. Risk Assessment'!$A$42&amp;CHAR(10),"")&amp;IF(AND('5. Risk Assessment'!$A$43&lt;&gt;"",$A11='5. Risk Assessment'!$C$43,F$9='5. Risk Assessment'!$D$43),'5. Risk Assessment'!$A$43&amp;CHAR(10),"")&amp;IF(AND('5. Risk Assessment'!$A$44&lt;&gt;"",$A11='5. Risk Assessment'!$C$44,F$9='5. Risk Assessment'!$D$44),'5. Risk Assessment'!$A$44&amp;CHAR(10),"")&amp;IF(AND('5. Risk Assessment'!$A$45&lt;&gt;"",$A11='5. Risk Assessment'!$C$45,F$9='5. Risk Assessment'!$D$45),'5. Risk Assessment'!$A$45&amp;CHAR(10),"")&amp;IF(AND('5. Risk Assessment'!$A$46&lt;&gt;"",$A11='5. Risk Assessment'!$C$46,F$9='5. Risk Assessment'!$D$46),'5. Risk Assessment'!$A$46&amp;CHAR(10),"")&amp;IF(AND('5. Risk Assessment'!$A$47&lt;&gt;"",$A11='5. Risk Assessment'!$C$47,F$9='5. Risk Assessment'!$D$47),'5. Risk Assessment'!$A$47&amp;CHAR(10),"")&amp;IF(AND('5. Risk Assessment'!$A$48&lt;&gt;"",$A11='5. Risk Assessment'!$C$48,F$9='5. Risk Assessment'!$D$48),'5. Risk Assessment'!$A$48&amp;CHAR(10),"")&amp;IF(AND('5. Risk Assessment'!$A$49&lt;&gt;"",$A11='5. Risk Assessment'!$C$49,F$9='5. Risk Assessment'!$D$49),'5. Risk Assessment'!$A$49&amp;CHAR(10),"")&amp;IF(AND('5. Risk Assessment'!$A$50&lt;&gt;"",$A11='5. Risk Assessment'!$C$50,F$9='5. Risk Assessment'!$D$50),'5. Risk Assessment'!$A$50&amp;CHAR(10),"")&amp;IF(AND('5. Risk Assessment'!$A$51&lt;&gt;"",$A11='5. Risk Assessment'!$C$51,F$9='5. Risk Assessment'!$D$51),'5. Risk Assessment'!$A$51&amp;CHAR(10),"")&amp;IF(AND('5. Risk Assessment'!$A$52&lt;&gt;"",$A11='5. Risk Assessment'!$C$52,F$9='5. Risk Assessment'!$D$52),'5. Risk Assessment'!$A$52&amp;CHAR(10),"")&amp;IF(AND('5. Risk Assessment'!$A$53&lt;&gt;"",$A11='5. Risk Assessment'!$C$53,F$9='5. Risk Assessment'!$D$53),'5. Risk Assessment'!$A$53&amp;CHAR(10),"")&amp;IF(AND('5. Risk Assessment'!$A$54&lt;&gt;"",$A11='5. Risk Assessment'!$C$54,F$9='5. Risk Assessment'!$D$54),'5. Risk Assessment'!$A$54&amp;CHAR(10),"")&amp;IF(AND('5. Risk Assessment'!$A$55&lt;&gt;"",$A11='5. Risk Assessment'!$C$55,F$9='5. Risk Assessment'!$D$55),'5. Risk Assessment'!$A$55&amp;CHAR(10),"")&amp;IF(AND('5. Risk Assessment'!$A$56&lt;&gt;"",$A11='5. Risk Assessment'!$C$56,F$9='5. Risk Assessment'!$D$56),'5. Risk Assessment'!$A$56&amp;CHAR(10),"")&amp;IF(AND('5. Risk Assessment'!$A$57&lt;&gt;"",$A11='5. Risk Assessment'!$C$57,F$9='5. Risk Assessment'!$D$57),'5. Risk Assessment'!$A$57&amp;CHAR(10),"")&amp;IF(AND('5. Risk Assessment'!$A$58&lt;&gt;"",$A11='5. Risk Assessment'!$C$58,F$9='5. Risk Assessment'!$D$58),'5. Risk Assessment'!$A$58&amp;CHAR(10),"")&amp;IF(AND('5. Risk Assessment'!$A$59&lt;&gt;"",$A11='5. Risk Assessment'!$C$59,F$9='5. Risk Assessment'!$D$59),'5. Risk Assessment'!$A$59&amp;CHAR(10),"")&amp;IF(AND('5. Risk Assessment'!$A$60&lt;&gt;"",$A11='5. Risk Assessment'!$C$60,F$9='5. Risk Assessment'!$D$60),'5. Risk Assessment'!$A$60&amp;CHAR(10),"")&amp;IF(AND('5. Risk Assessment'!$A$61&lt;&gt;"",$A11='5. Risk Assessment'!$C$61,F$9='5. Risk Assessment'!$D$61),'5. Risk Assessment'!$A$61&amp;CHAR(10),"")</x:f>
      </x:c>
      <x:c r="G11" s="170" t="str">
        <x:f>"High 10–16"&amp;CHAR(10)&amp;COUNTIF('5. Risk Assessment'!$F$6:$F$61,"High")&amp;" risk"&amp;IF(COUNTIF('5. Risk Assessment'!$F$6:$F$61,"High")=1,"","s")</x:f>
        <x:v>High 10–16
0 risks</x:v>
      </x:c>
      <x:c r="H11" s="170"/>
      <x:c r="I11" s="170"/>
      <x:c r="J11" s="170"/>
      <x:c r="K11" s="170"/>
      <x:c r="L11" s="170"/>
      <x:c r="M11" s="47" t="str">
        <x:f>IF(OR('5. Risk Assessment'!$A11="",'5. Risk Assessment'!$E11="",AND('5. Risk Assessment'!$F11&lt;&gt;"Critical",'5. Risk Assessment'!$F11&lt;&gt;"High")),"",IF('5. Risk Assessment'!$F11="Critical",2,1)*1000000+(IF('5. Risk Assessment'!$H11="EXIT",6,IF('5. Risk Assessment'!$H11="PAUSE",5,IF('5. Risk Assessment'!$H11="ESCALATE",4,IF('5. Risk Assessment'!$H11="PROCEED WITH CONDITIONS",3,IF('5. Risk Assessment'!$H11="NOT YET MADE",2,IF('5. Risk Assessment'!$H11="PROCEED",1,0))))))*100000)+'5. Risk Assessment'!$E11*1000+(100-ROW()))</x:f>
      </x:c>
      <x:c r="N11" s="47" t="n">
        <x:f>'5. Risk Assessment'!$A11</x:f>
        <x:v>0</x:v>
      </x:c>
      <x:c r="O11" s="47" t="str">
        <x:f t="shared" si="0"/>
      </x:c>
      <x:c r="P11" s="47" t="n">
        <x:f>'5. Risk Assessment'!$B11</x:f>
        <x:v>0</x:v>
      </x:c>
      <x:c r="Q11" s="47" t="str">
        <x:f>IF('5. Risk Assessment'!$E11="","",'5. Risk Assessment'!$E11&amp;" • "&amp;'5. Risk Assessment'!$F11)</x:f>
      </x:c>
      <x:c r="R11" s="47" t="n">
        <x:f>'5. Risk Assessment'!$H11</x:f>
        <x:v>0</x:v>
      </x:c>
      <x:c r="S11" s="47" t="n">
        <x:f>'5. Risk Assessment'!$G11</x:f>
        <x:v>0</x:v>
      </x:c>
    </x:row>
    <x:row r="12" ht="56.099998474121094" customHeight="1">
      <x:c r="A12" s="33">
        <x:v>3</x:v>
      </x:c>
      <x:c r="B12" s="26" t="str">
        <x:f>IF(AND('5. Risk Assessment'!$A$6&lt;&gt;"",$A12='5. Risk Assessment'!$C$6,B$9='5. Risk Assessment'!$D$6),'5. Risk Assessment'!$A$6&amp;CHAR(10),"")&amp;IF(AND('5. Risk Assessment'!$A$7&lt;&gt;"",$A12='5. Risk Assessment'!$C$7,B$9='5. Risk Assessment'!$D$7),'5. Risk Assessment'!$A$7&amp;CHAR(10),"")&amp;IF(AND('5. Risk Assessment'!$A$8&lt;&gt;"",$A12='5. Risk Assessment'!$C$8,B$9='5. Risk Assessment'!$D$8),'5. Risk Assessment'!$A$8&amp;CHAR(10),"")&amp;IF(AND('5. Risk Assessment'!$A$9&lt;&gt;"",$A12='5. Risk Assessment'!$C$9,B$9='5. Risk Assessment'!$D$9),'5. Risk Assessment'!$A$9&amp;CHAR(10),"")&amp;IF(AND('5. Risk Assessment'!$A$10&lt;&gt;"",$A12='5. Risk Assessment'!$C$10,B$9='5. Risk Assessment'!$D$10),'5. Risk Assessment'!$A$10&amp;CHAR(10),"")&amp;IF(AND('5. Risk Assessment'!$A$11&lt;&gt;"",$A12='5. Risk Assessment'!$C$11,B$9='5. Risk Assessment'!$D$11),'5. Risk Assessment'!$A$11&amp;CHAR(10),"")&amp;IF(AND('5. Risk Assessment'!$A$12&lt;&gt;"",$A12='5. Risk Assessment'!$C$12,B$9='5. Risk Assessment'!$D$12),'5. Risk Assessment'!$A$12&amp;CHAR(10),"")&amp;IF(AND('5. Risk Assessment'!$A$13&lt;&gt;"",$A12='5. Risk Assessment'!$C$13,B$9='5. Risk Assessment'!$D$13),'5. Risk Assessment'!$A$13&amp;CHAR(10),"")&amp;IF(AND('5. Risk Assessment'!$A$14&lt;&gt;"",$A12='5. Risk Assessment'!$C$14,B$9='5. Risk Assessment'!$D$14),'5. Risk Assessment'!$A$14&amp;CHAR(10),"")&amp;IF(AND('5. Risk Assessment'!$A$15&lt;&gt;"",$A12='5. Risk Assessment'!$C$15,B$9='5. Risk Assessment'!$D$15),'5. Risk Assessment'!$A$15&amp;CHAR(10),"")&amp;IF(AND('5. Risk Assessment'!$A$16&lt;&gt;"",$A12='5. Risk Assessment'!$C$16,B$9='5. Risk Assessment'!$D$16),'5. Risk Assessment'!$A$16&amp;CHAR(10),"")&amp;IF(AND('5. Risk Assessment'!$A$17&lt;&gt;"",$A12='5. Risk Assessment'!$C$17,B$9='5. Risk Assessment'!$D$17),'5. Risk Assessment'!$A$17&amp;CHAR(10),"")&amp;IF(AND('5. Risk Assessment'!$A$18&lt;&gt;"",$A12='5. Risk Assessment'!$C$18,B$9='5. Risk Assessment'!$D$18),'5. Risk Assessment'!$A$18&amp;CHAR(10),"")&amp;IF(AND('5. Risk Assessment'!$A$19&lt;&gt;"",$A12='5. Risk Assessment'!$C$19,B$9='5. Risk Assessment'!$D$19),'5. Risk Assessment'!$A$19&amp;CHAR(10),"")&amp;IF(AND('5. Risk Assessment'!$A$20&lt;&gt;"",$A12='5. Risk Assessment'!$C$20,B$9='5. Risk Assessment'!$D$20),'5. Risk Assessment'!$A$20&amp;CHAR(10),"")&amp;IF(AND('5. Risk Assessment'!$A$21&lt;&gt;"",$A12='5. Risk Assessment'!$C$21,B$9='5. Risk Assessment'!$D$21),'5. Risk Assessment'!$A$21&amp;CHAR(10),"")&amp;IF(AND('5. Risk Assessment'!$A$22&lt;&gt;"",$A12='5. Risk Assessment'!$C$22,B$9='5. Risk Assessment'!$D$22),'5. Risk Assessment'!$A$22&amp;CHAR(10),"")&amp;IF(AND('5. Risk Assessment'!$A$23&lt;&gt;"",$A12='5. Risk Assessment'!$C$23,B$9='5. Risk Assessment'!$D$23),'5. Risk Assessment'!$A$23&amp;CHAR(10),"")&amp;IF(AND('5. Risk Assessment'!$A$24&lt;&gt;"",$A12='5. Risk Assessment'!$C$24,B$9='5. Risk Assessment'!$D$24),'5. Risk Assessment'!$A$24&amp;CHAR(10),"")&amp;IF(AND('5. Risk Assessment'!$A$25&lt;&gt;"",$A12='5. Risk Assessment'!$C$25,B$9='5. Risk Assessment'!$D$25),'5. Risk Assessment'!$A$25&amp;CHAR(10),"")&amp;IF(AND('5. Risk Assessment'!$A$26&lt;&gt;"",$A12='5. Risk Assessment'!$C$26,B$9='5. Risk Assessment'!$D$26),'5. Risk Assessment'!$A$26&amp;CHAR(10),"")&amp;IF(AND('5. Risk Assessment'!$A$27&lt;&gt;"",$A12='5. Risk Assessment'!$C$27,B$9='5. Risk Assessment'!$D$27),'5. Risk Assessment'!$A$27&amp;CHAR(10),"")&amp;IF(AND('5. Risk Assessment'!$A$28&lt;&gt;"",$A12='5. Risk Assessment'!$C$28,B$9='5. Risk Assessment'!$D$28),'5. Risk Assessment'!$A$28&amp;CHAR(10),"")&amp;IF(AND('5. Risk Assessment'!$A$29&lt;&gt;"",$A12='5. Risk Assessment'!$C$29,B$9='5. Risk Assessment'!$D$29),'5. Risk Assessment'!$A$29&amp;CHAR(10),"")&amp;IF(AND('5. Risk Assessment'!$A$30&lt;&gt;"",$A12='5. Risk Assessment'!$C$30,B$9='5. Risk Assessment'!$D$30),'5. Risk Assessment'!$A$30&amp;CHAR(10),"")&amp;IF(AND('5. Risk Assessment'!$A$31&lt;&gt;"",$A12='5. Risk Assessment'!$C$31,B$9='5. Risk Assessment'!$D$31),'5. Risk Assessment'!$A$31&amp;CHAR(10),"")&amp;IF(AND('5. Risk Assessment'!$A$32&lt;&gt;"",$A12='5. Risk Assessment'!$C$32,B$9='5. Risk Assessment'!$D$32),'5. Risk Assessment'!$A$32&amp;CHAR(10),"")&amp;IF(AND('5. Risk Assessment'!$A$33&lt;&gt;"",$A12='5. Risk Assessment'!$C$33,B$9='5. Risk Assessment'!$D$33),'5. Risk Assessment'!$A$33&amp;CHAR(10),"")&amp;IF(AND('5. Risk Assessment'!$A$34&lt;&gt;"",$A12='5. Risk Assessment'!$C$34,B$9='5. Risk Assessment'!$D$34),'5. Risk Assessment'!$A$34&amp;CHAR(10),"")&amp;IF(AND('5. Risk Assessment'!$A$35&lt;&gt;"",$A12='5. Risk Assessment'!$C$35,B$9='5. Risk Assessment'!$D$35),'5. Risk Assessment'!$A$35&amp;CHAR(10),"")&amp;IF(AND('5. Risk Assessment'!$A$36&lt;&gt;"",$A12='5. Risk Assessment'!$C$36,B$9='5. Risk Assessment'!$D$36),'5. Risk Assessment'!$A$36&amp;CHAR(10),"")&amp;IF(AND('5. Risk Assessment'!$A$37&lt;&gt;"",$A12='5. Risk Assessment'!$C$37,B$9='5. Risk Assessment'!$D$37),'5. Risk Assessment'!$A$37&amp;CHAR(10),"")&amp;IF(AND('5. Risk Assessment'!$A$38&lt;&gt;"",$A12='5. Risk Assessment'!$C$38,B$9='5. Risk Assessment'!$D$38),'5. Risk Assessment'!$A$38&amp;CHAR(10),"")&amp;IF(AND('5. Risk Assessment'!$A$39&lt;&gt;"",$A12='5. Risk Assessment'!$C$39,B$9='5. Risk Assessment'!$D$39),'5. Risk Assessment'!$A$39&amp;CHAR(10),"")&amp;IF(AND('5. Risk Assessment'!$A$40&lt;&gt;"",$A12='5. Risk Assessment'!$C$40,B$9='5. Risk Assessment'!$D$40),'5. Risk Assessment'!$A$40&amp;CHAR(10),"")&amp;IF(AND('5. Risk Assessment'!$A$41&lt;&gt;"",$A12='5. Risk Assessment'!$C$41,B$9='5. Risk Assessment'!$D$41),'5. Risk Assessment'!$A$41&amp;CHAR(10),"")&amp;IF(AND('5. Risk Assessment'!$A$42&lt;&gt;"",$A12='5. Risk Assessment'!$C$42,B$9='5. Risk Assessment'!$D$42),'5. Risk Assessment'!$A$42&amp;CHAR(10),"")&amp;IF(AND('5. Risk Assessment'!$A$43&lt;&gt;"",$A12='5. Risk Assessment'!$C$43,B$9='5. Risk Assessment'!$D$43),'5. Risk Assessment'!$A$43&amp;CHAR(10),"")&amp;IF(AND('5. Risk Assessment'!$A$44&lt;&gt;"",$A12='5. Risk Assessment'!$C$44,B$9='5. Risk Assessment'!$D$44),'5. Risk Assessment'!$A$44&amp;CHAR(10),"")&amp;IF(AND('5. Risk Assessment'!$A$45&lt;&gt;"",$A12='5. Risk Assessment'!$C$45,B$9='5. Risk Assessment'!$D$45),'5. Risk Assessment'!$A$45&amp;CHAR(10),"")&amp;IF(AND('5. Risk Assessment'!$A$46&lt;&gt;"",$A12='5. Risk Assessment'!$C$46,B$9='5. Risk Assessment'!$D$46),'5. Risk Assessment'!$A$46&amp;CHAR(10),"")&amp;IF(AND('5. Risk Assessment'!$A$47&lt;&gt;"",$A12='5. Risk Assessment'!$C$47,B$9='5. Risk Assessment'!$D$47),'5. Risk Assessment'!$A$47&amp;CHAR(10),"")&amp;IF(AND('5. Risk Assessment'!$A$48&lt;&gt;"",$A12='5. Risk Assessment'!$C$48,B$9='5. Risk Assessment'!$D$48),'5. Risk Assessment'!$A$48&amp;CHAR(10),"")&amp;IF(AND('5. Risk Assessment'!$A$49&lt;&gt;"",$A12='5. Risk Assessment'!$C$49,B$9='5. Risk Assessment'!$D$49),'5. Risk Assessment'!$A$49&amp;CHAR(10),"")&amp;IF(AND('5. Risk Assessment'!$A$50&lt;&gt;"",$A12='5. Risk Assessment'!$C$50,B$9='5. Risk Assessment'!$D$50),'5. Risk Assessment'!$A$50&amp;CHAR(10),"")&amp;IF(AND('5. Risk Assessment'!$A$51&lt;&gt;"",$A12='5. Risk Assessment'!$C$51,B$9='5. Risk Assessment'!$D$51),'5. Risk Assessment'!$A$51&amp;CHAR(10),"")&amp;IF(AND('5. Risk Assessment'!$A$52&lt;&gt;"",$A12='5. Risk Assessment'!$C$52,B$9='5. Risk Assessment'!$D$52),'5. Risk Assessment'!$A$52&amp;CHAR(10),"")&amp;IF(AND('5. Risk Assessment'!$A$53&lt;&gt;"",$A12='5. Risk Assessment'!$C$53,B$9='5. Risk Assessment'!$D$53),'5. Risk Assessment'!$A$53&amp;CHAR(10),"")&amp;IF(AND('5. Risk Assessment'!$A$54&lt;&gt;"",$A12='5. Risk Assessment'!$C$54,B$9='5. Risk Assessment'!$D$54),'5. Risk Assessment'!$A$54&amp;CHAR(10),"")&amp;IF(AND('5. Risk Assessment'!$A$55&lt;&gt;"",$A12='5. Risk Assessment'!$C$55,B$9='5. Risk Assessment'!$D$55),'5. Risk Assessment'!$A$55&amp;CHAR(10),"")&amp;IF(AND('5. Risk Assessment'!$A$56&lt;&gt;"",$A12='5. Risk Assessment'!$C$56,B$9='5. Risk Assessment'!$D$56),'5. Risk Assessment'!$A$56&amp;CHAR(10),"")&amp;IF(AND('5. Risk Assessment'!$A$57&lt;&gt;"",$A12='5. Risk Assessment'!$C$57,B$9='5. Risk Assessment'!$D$57),'5. Risk Assessment'!$A$57&amp;CHAR(10),"")&amp;IF(AND('5. Risk Assessment'!$A$58&lt;&gt;"",$A12='5. Risk Assessment'!$C$58,B$9='5. Risk Assessment'!$D$58),'5. Risk Assessment'!$A$58&amp;CHAR(10),"")&amp;IF(AND('5. Risk Assessment'!$A$59&lt;&gt;"",$A12='5. Risk Assessment'!$C$59,B$9='5. Risk Assessment'!$D$59),'5. Risk Assessment'!$A$59&amp;CHAR(10),"")&amp;IF(AND('5. Risk Assessment'!$A$60&lt;&gt;"",$A12='5. Risk Assessment'!$C$60,B$9='5. Risk Assessment'!$D$60),'5. Risk Assessment'!$A$60&amp;CHAR(10),"")&amp;IF(AND('5. Risk Assessment'!$A$61&lt;&gt;"",$A12='5. Risk Assessment'!$C$61,B$9='5. Risk Assessment'!$D$61),'5. Risk Assessment'!$A$61&amp;CHAR(10),"")</x:f>
      </x:c>
      <x:c r="C12" s="23" t="str">
        <x:f>IF(AND('5. Risk Assessment'!$A$6&lt;&gt;"",$A12='5. Risk Assessment'!$C$6,C$9='5. Risk Assessment'!$D$6),'5. Risk Assessment'!$A$6&amp;CHAR(10),"")&amp;IF(AND('5. Risk Assessment'!$A$7&lt;&gt;"",$A12='5. Risk Assessment'!$C$7,C$9='5. Risk Assessment'!$D$7),'5. Risk Assessment'!$A$7&amp;CHAR(10),"")&amp;IF(AND('5. Risk Assessment'!$A$8&lt;&gt;"",$A12='5. Risk Assessment'!$C$8,C$9='5. Risk Assessment'!$D$8),'5. Risk Assessment'!$A$8&amp;CHAR(10),"")&amp;IF(AND('5. Risk Assessment'!$A$9&lt;&gt;"",$A12='5. Risk Assessment'!$C$9,C$9='5. Risk Assessment'!$D$9),'5. Risk Assessment'!$A$9&amp;CHAR(10),"")&amp;IF(AND('5. Risk Assessment'!$A$10&lt;&gt;"",$A12='5. Risk Assessment'!$C$10,C$9='5. Risk Assessment'!$D$10),'5. Risk Assessment'!$A$10&amp;CHAR(10),"")&amp;IF(AND('5. Risk Assessment'!$A$11&lt;&gt;"",$A12='5. Risk Assessment'!$C$11,C$9='5. Risk Assessment'!$D$11),'5. Risk Assessment'!$A$11&amp;CHAR(10),"")&amp;IF(AND('5. Risk Assessment'!$A$12&lt;&gt;"",$A12='5. Risk Assessment'!$C$12,C$9='5. Risk Assessment'!$D$12),'5. Risk Assessment'!$A$12&amp;CHAR(10),"")&amp;IF(AND('5. Risk Assessment'!$A$13&lt;&gt;"",$A12='5. Risk Assessment'!$C$13,C$9='5. Risk Assessment'!$D$13),'5. Risk Assessment'!$A$13&amp;CHAR(10),"")&amp;IF(AND('5. Risk Assessment'!$A$14&lt;&gt;"",$A12='5. Risk Assessment'!$C$14,C$9='5. Risk Assessment'!$D$14),'5. Risk Assessment'!$A$14&amp;CHAR(10),"")&amp;IF(AND('5. Risk Assessment'!$A$15&lt;&gt;"",$A12='5. Risk Assessment'!$C$15,C$9='5. Risk Assessment'!$D$15),'5. Risk Assessment'!$A$15&amp;CHAR(10),"")&amp;IF(AND('5. Risk Assessment'!$A$16&lt;&gt;"",$A12='5. Risk Assessment'!$C$16,C$9='5. Risk Assessment'!$D$16),'5. Risk Assessment'!$A$16&amp;CHAR(10),"")&amp;IF(AND('5. Risk Assessment'!$A$17&lt;&gt;"",$A12='5. Risk Assessment'!$C$17,C$9='5. Risk Assessment'!$D$17),'5. Risk Assessment'!$A$17&amp;CHAR(10),"")&amp;IF(AND('5. Risk Assessment'!$A$18&lt;&gt;"",$A12='5. Risk Assessment'!$C$18,C$9='5. Risk Assessment'!$D$18),'5. Risk Assessment'!$A$18&amp;CHAR(10),"")&amp;IF(AND('5. Risk Assessment'!$A$19&lt;&gt;"",$A12='5. Risk Assessment'!$C$19,C$9='5. Risk Assessment'!$D$19),'5. Risk Assessment'!$A$19&amp;CHAR(10),"")&amp;IF(AND('5. Risk Assessment'!$A$20&lt;&gt;"",$A12='5. Risk Assessment'!$C$20,C$9='5. Risk Assessment'!$D$20),'5. Risk Assessment'!$A$20&amp;CHAR(10),"")&amp;IF(AND('5. Risk Assessment'!$A$21&lt;&gt;"",$A12='5. Risk Assessment'!$C$21,C$9='5. Risk Assessment'!$D$21),'5. Risk Assessment'!$A$21&amp;CHAR(10),"")&amp;IF(AND('5. Risk Assessment'!$A$22&lt;&gt;"",$A12='5. Risk Assessment'!$C$22,C$9='5. Risk Assessment'!$D$22),'5. Risk Assessment'!$A$22&amp;CHAR(10),"")&amp;IF(AND('5. Risk Assessment'!$A$23&lt;&gt;"",$A12='5. Risk Assessment'!$C$23,C$9='5. Risk Assessment'!$D$23),'5. Risk Assessment'!$A$23&amp;CHAR(10),"")&amp;IF(AND('5. Risk Assessment'!$A$24&lt;&gt;"",$A12='5. Risk Assessment'!$C$24,C$9='5. Risk Assessment'!$D$24),'5. Risk Assessment'!$A$24&amp;CHAR(10),"")&amp;IF(AND('5. Risk Assessment'!$A$25&lt;&gt;"",$A12='5. Risk Assessment'!$C$25,C$9='5. Risk Assessment'!$D$25),'5. Risk Assessment'!$A$25&amp;CHAR(10),"")&amp;IF(AND('5. Risk Assessment'!$A$26&lt;&gt;"",$A12='5. Risk Assessment'!$C$26,C$9='5. Risk Assessment'!$D$26),'5. Risk Assessment'!$A$26&amp;CHAR(10),"")&amp;IF(AND('5. Risk Assessment'!$A$27&lt;&gt;"",$A12='5. Risk Assessment'!$C$27,C$9='5. Risk Assessment'!$D$27),'5. Risk Assessment'!$A$27&amp;CHAR(10),"")&amp;IF(AND('5. Risk Assessment'!$A$28&lt;&gt;"",$A12='5. Risk Assessment'!$C$28,C$9='5. Risk Assessment'!$D$28),'5. Risk Assessment'!$A$28&amp;CHAR(10),"")&amp;IF(AND('5. Risk Assessment'!$A$29&lt;&gt;"",$A12='5. Risk Assessment'!$C$29,C$9='5. Risk Assessment'!$D$29),'5. Risk Assessment'!$A$29&amp;CHAR(10),"")&amp;IF(AND('5. Risk Assessment'!$A$30&lt;&gt;"",$A12='5. Risk Assessment'!$C$30,C$9='5. Risk Assessment'!$D$30),'5. Risk Assessment'!$A$30&amp;CHAR(10),"")&amp;IF(AND('5. Risk Assessment'!$A$31&lt;&gt;"",$A12='5. Risk Assessment'!$C$31,C$9='5. Risk Assessment'!$D$31),'5. Risk Assessment'!$A$31&amp;CHAR(10),"")&amp;IF(AND('5. Risk Assessment'!$A$32&lt;&gt;"",$A12='5. Risk Assessment'!$C$32,C$9='5. Risk Assessment'!$D$32),'5. Risk Assessment'!$A$32&amp;CHAR(10),"")&amp;IF(AND('5. Risk Assessment'!$A$33&lt;&gt;"",$A12='5. Risk Assessment'!$C$33,C$9='5. Risk Assessment'!$D$33),'5. Risk Assessment'!$A$33&amp;CHAR(10),"")&amp;IF(AND('5. Risk Assessment'!$A$34&lt;&gt;"",$A12='5. Risk Assessment'!$C$34,C$9='5. Risk Assessment'!$D$34),'5. Risk Assessment'!$A$34&amp;CHAR(10),"")&amp;IF(AND('5. Risk Assessment'!$A$35&lt;&gt;"",$A12='5. Risk Assessment'!$C$35,C$9='5. Risk Assessment'!$D$35),'5. Risk Assessment'!$A$35&amp;CHAR(10),"")&amp;IF(AND('5. Risk Assessment'!$A$36&lt;&gt;"",$A12='5. Risk Assessment'!$C$36,C$9='5. Risk Assessment'!$D$36),'5. Risk Assessment'!$A$36&amp;CHAR(10),"")&amp;IF(AND('5. Risk Assessment'!$A$37&lt;&gt;"",$A12='5. Risk Assessment'!$C$37,C$9='5. Risk Assessment'!$D$37),'5. Risk Assessment'!$A$37&amp;CHAR(10),"")&amp;IF(AND('5. Risk Assessment'!$A$38&lt;&gt;"",$A12='5. Risk Assessment'!$C$38,C$9='5. Risk Assessment'!$D$38),'5. Risk Assessment'!$A$38&amp;CHAR(10),"")&amp;IF(AND('5. Risk Assessment'!$A$39&lt;&gt;"",$A12='5. Risk Assessment'!$C$39,C$9='5. Risk Assessment'!$D$39),'5. Risk Assessment'!$A$39&amp;CHAR(10),"")&amp;IF(AND('5. Risk Assessment'!$A$40&lt;&gt;"",$A12='5. Risk Assessment'!$C$40,C$9='5. Risk Assessment'!$D$40),'5. Risk Assessment'!$A$40&amp;CHAR(10),"")&amp;IF(AND('5. Risk Assessment'!$A$41&lt;&gt;"",$A12='5. Risk Assessment'!$C$41,C$9='5. Risk Assessment'!$D$41),'5. Risk Assessment'!$A$41&amp;CHAR(10),"")&amp;IF(AND('5. Risk Assessment'!$A$42&lt;&gt;"",$A12='5. Risk Assessment'!$C$42,C$9='5. Risk Assessment'!$D$42),'5. Risk Assessment'!$A$42&amp;CHAR(10),"")&amp;IF(AND('5. Risk Assessment'!$A$43&lt;&gt;"",$A12='5. Risk Assessment'!$C$43,C$9='5. Risk Assessment'!$D$43),'5. Risk Assessment'!$A$43&amp;CHAR(10),"")&amp;IF(AND('5. Risk Assessment'!$A$44&lt;&gt;"",$A12='5. Risk Assessment'!$C$44,C$9='5. Risk Assessment'!$D$44),'5. Risk Assessment'!$A$44&amp;CHAR(10),"")&amp;IF(AND('5. Risk Assessment'!$A$45&lt;&gt;"",$A12='5. Risk Assessment'!$C$45,C$9='5. Risk Assessment'!$D$45),'5. Risk Assessment'!$A$45&amp;CHAR(10),"")&amp;IF(AND('5. Risk Assessment'!$A$46&lt;&gt;"",$A12='5. Risk Assessment'!$C$46,C$9='5. Risk Assessment'!$D$46),'5. Risk Assessment'!$A$46&amp;CHAR(10),"")&amp;IF(AND('5. Risk Assessment'!$A$47&lt;&gt;"",$A12='5. Risk Assessment'!$C$47,C$9='5. Risk Assessment'!$D$47),'5. Risk Assessment'!$A$47&amp;CHAR(10),"")&amp;IF(AND('5. Risk Assessment'!$A$48&lt;&gt;"",$A12='5. Risk Assessment'!$C$48,C$9='5. Risk Assessment'!$D$48),'5. Risk Assessment'!$A$48&amp;CHAR(10),"")&amp;IF(AND('5. Risk Assessment'!$A$49&lt;&gt;"",$A12='5. Risk Assessment'!$C$49,C$9='5. Risk Assessment'!$D$49),'5. Risk Assessment'!$A$49&amp;CHAR(10),"")&amp;IF(AND('5. Risk Assessment'!$A$50&lt;&gt;"",$A12='5. Risk Assessment'!$C$50,C$9='5. Risk Assessment'!$D$50),'5. Risk Assessment'!$A$50&amp;CHAR(10),"")&amp;IF(AND('5. Risk Assessment'!$A$51&lt;&gt;"",$A12='5. Risk Assessment'!$C$51,C$9='5. Risk Assessment'!$D$51),'5. Risk Assessment'!$A$51&amp;CHAR(10),"")&amp;IF(AND('5. Risk Assessment'!$A$52&lt;&gt;"",$A12='5. Risk Assessment'!$C$52,C$9='5. Risk Assessment'!$D$52),'5. Risk Assessment'!$A$52&amp;CHAR(10),"")&amp;IF(AND('5. Risk Assessment'!$A$53&lt;&gt;"",$A12='5. Risk Assessment'!$C$53,C$9='5. Risk Assessment'!$D$53),'5. Risk Assessment'!$A$53&amp;CHAR(10),"")&amp;IF(AND('5. Risk Assessment'!$A$54&lt;&gt;"",$A12='5. Risk Assessment'!$C$54,C$9='5. Risk Assessment'!$D$54),'5. Risk Assessment'!$A$54&amp;CHAR(10),"")&amp;IF(AND('5. Risk Assessment'!$A$55&lt;&gt;"",$A12='5. Risk Assessment'!$C$55,C$9='5. Risk Assessment'!$D$55),'5. Risk Assessment'!$A$55&amp;CHAR(10),"")&amp;IF(AND('5. Risk Assessment'!$A$56&lt;&gt;"",$A12='5. Risk Assessment'!$C$56,C$9='5. Risk Assessment'!$D$56),'5. Risk Assessment'!$A$56&amp;CHAR(10),"")&amp;IF(AND('5. Risk Assessment'!$A$57&lt;&gt;"",$A12='5. Risk Assessment'!$C$57,C$9='5. Risk Assessment'!$D$57),'5. Risk Assessment'!$A$57&amp;CHAR(10),"")&amp;IF(AND('5. Risk Assessment'!$A$58&lt;&gt;"",$A12='5. Risk Assessment'!$C$58,C$9='5. Risk Assessment'!$D$58),'5. Risk Assessment'!$A$58&amp;CHAR(10),"")&amp;IF(AND('5. Risk Assessment'!$A$59&lt;&gt;"",$A12='5. Risk Assessment'!$C$59,C$9='5. Risk Assessment'!$D$59),'5. Risk Assessment'!$A$59&amp;CHAR(10),"")&amp;IF(AND('5. Risk Assessment'!$A$60&lt;&gt;"",$A12='5. Risk Assessment'!$C$60,C$9='5. Risk Assessment'!$D$60),'5. Risk Assessment'!$A$60&amp;CHAR(10),"")&amp;IF(AND('5. Risk Assessment'!$A$61&lt;&gt;"",$A12='5. Risk Assessment'!$C$61,C$9='5. Risk Assessment'!$D$61),'5. Risk Assessment'!$A$61&amp;CHAR(10),"")</x:f>
      </x:c>
      <x:c r="D12" s="23" t="str">
        <x:f>IF(AND('5. Risk Assessment'!$A$6&lt;&gt;"",$A12='5. Risk Assessment'!$C$6,D$9='5. Risk Assessment'!$D$6),'5. Risk Assessment'!$A$6&amp;CHAR(10),"")&amp;IF(AND('5. Risk Assessment'!$A$7&lt;&gt;"",$A12='5. Risk Assessment'!$C$7,D$9='5. Risk Assessment'!$D$7),'5. Risk Assessment'!$A$7&amp;CHAR(10),"")&amp;IF(AND('5. Risk Assessment'!$A$8&lt;&gt;"",$A12='5. Risk Assessment'!$C$8,D$9='5. Risk Assessment'!$D$8),'5. Risk Assessment'!$A$8&amp;CHAR(10),"")&amp;IF(AND('5. Risk Assessment'!$A$9&lt;&gt;"",$A12='5. Risk Assessment'!$C$9,D$9='5. Risk Assessment'!$D$9),'5. Risk Assessment'!$A$9&amp;CHAR(10),"")&amp;IF(AND('5. Risk Assessment'!$A$10&lt;&gt;"",$A12='5. Risk Assessment'!$C$10,D$9='5. Risk Assessment'!$D$10),'5. Risk Assessment'!$A$10&amp;CHAR(10),"")&amp;IF(AND('5. Risk Assessment'!$A$11&lt;&gt;"",$A12='5. Risk Assessment'!$C$11,D$9='5. Risk Assessment'!$D$11),'5. Risk Assessment'!$A$11&amp;CHAR(10),"")&amp;IF(AND('5. Risk Assessment'!$A$12&lt;&gt;"",$A12='5. Risk Assessment'!$C$12,D$9='5. Risk Assessment'!$D$12),'5. Risk Assessment'!$A$12&amp;CHAR(10),"")&amp;IF(AND('5. Risk Assessment'!$A$13&lt;&gt;"",$A12='5. Risk Assessment'!$C$13,D$9='5. Risk Assessment'!$D$13),'5. Risk Assessment'!$A$13&amp;CHAR(10),"")&amp;IF(AND('5. Risk Assessment'!$A$14&lt;&gt;"",$A12='5. Risk Assessment'!$C$14,D$9='5. Risk Assessment'!$D$14),'5. Risk Assessment'!$A$14&amp;CHAR(10),"")&amp;IF(AND('5. Risk Assessment'!$A$15&lt;&gt;"",$A12='5. Risk Assessment'!$C$15,D$9='5. Risk Assessment'!$D$15),'5. Risk Assessment'!$A$15&amp;CHAR(10),"")&amp;IF(AND('5. Risk Assessment'!$A$16&lt;&gt;"",$A12='5. Risk Assessment'!$C$16,D$9='5. Risk Assessment'!$D$16),'5. Risk Assessment'!$A$16&amp;CHAR(10),"")&amp;IF(AND('5. Risk Assessment'!$A$17&lt;&gt;"",$A12='5. Risk Assessment'!$C$17,D$9='5. Risk Assessment'!$D$17),'5. Risk Assessment'!$A$17&amp;CHAR(10),"")&amp;IF(AND('5. Risk Assessment'!$A$18&lt;&gt;"",$A12='5. Risk Assessment'!$C$18,D$9='5. Risk Assessment'!$D$18),'5. Risk Assessment'!$A$18&amp;CHAR(10),"")&amp;IF(AND('5. Risk Assessment'!$A$19&lt;&gt;"",$A12='5. Risk Assessment'!$C$19,D$9='5. Risk Assessment'!$D$19),'5. Risk Assessment'!$A$19&amp;CHAR(10),"")&amp;IF(AND('5. Risk Assessment'!$A$20&lt;&gt;"",$A12='5. Risk Assessment'!$C$20,D$9='5. Risk Assessment'!$D$20),'5. Risk Assessment'!$A$20&amp;CHAR(10),"")&amp;IF(AND('5. Risk Assessment'!$A$21&lt;&gt;"",$A12='5. Risk Assessment'!$C$21,D$9='5. Risk Assessment'!$D$21),'5. Risk Assessment'!$A$21&amp;CHAR(10),"")&amp;IF(AND('5. Risk Assessment'!$A$22&lt;&gt;"",$A12='5. Risk Assessment'!$C$22,D$9='5. Risk Assessment'!$D$22),'5. Risk Assessment'!$A$22&amp;CHAR(10),"")&amp;IF(AND('5. Risk Assessment'!$A$23&lt;&gt;"",$A12='5. Risk Assessment'!$C$23,D$9='5. Risk Assessment'!$D$23),'5. Risk Assessment'!$A$23&amp;CHAR(10),"")&amp;IF(AND('5. Risk Assessment'!$A$24&lt;&gt;"",$A12='5. Risk Assessment'!$C$24,D$9='5. Risk Assessment'!$D$24),'5. Risk Assessment'!$A$24&amp;CHAR(10),"")&amp;IF(AND('5. Risk Assessment'!$A$25&lt;&gt;"",$A12='5. Risk Assessment'!$C$25,D$9='5. Risk Assessment'!$D$25),'5. Risk Assessment'!$A$25&amp;CHAR(10),"")&amp;IF(AND('5. Risk Assessment'!$A$26&lt;&gt;"",$A12='5. Risk Assessment'!$C$26,D$9='5. Risk Assessment'!$D$26),'5. Risk Assessment'!$A$26&amp;CHAR(10),"")&amp;IF(AND('5. Risk Assessment'!$A$27&lt;&gt;"",$A12='5. Risk Assessment'!$C$27,D$9='5. Risk Assessment'!$D$27),'5. Risk Assessment'!$A$27&amp;CHAR(10),"")&amp;IF(AND('5. Risk Assessment'!$A$28&lt;&gt;"",$A12='5. Risk Assessment'!$C$28,D$9='5. Risk Assessment'!$D$28),'5. Risk Assessment'!$A$28&amp;CHAR(10),"")&amp;IF(AND('5. Risk Assessment'!$A$29&lt;&gt;"",$A12='5. Risk Assessment'!$C$29,D$9='5. Risk Assessment'!$D$29),'5. Risk Assessment'!$A$29&amp;CHAR(10),"")&amp;IF(AND('5. Risk Assessment'!$A$30&lt;&gt;"",$A12='5. Risk Assessment'!$C$30,D$9='5. Risk Assessment'!$D$30),'5. Risk Assessment'!$A$30&amp;CHAR(10),"")&amp;IF(AND('5. Risk Assessment'!$A$31&lt;&gt;"",$A12='5. Risk Assessment'!$C$31,D$9='5. Risk Assessment'!$D$31),'5. Risk Assessment'!$A$31&amp;CHAR(10),"")&amp;IF(AND('5. Risk Assessment'!$A$32&lt;&gt;"",$A12='5. Risk Assessment'!$C$32,D$9='5. Risk Assessment'!$D$32),'5. Risk Assessment'!$A$32&amp;CHAR(10),"")&amp;IF(AND('5. Risk Assessment'!$A$33&lt;&gt;"",$A12='5. Risk Assessment'!$C$33,D$9='5. Risk Assessment'!$D$33),'5. Risk Assessment'!$A$33&amp;CHAR(10),"")&amp;IF(AND('5. Risk Assessment'!$A$34&lt;&gt;"",$A12='5. Risk Assessment'!$C$34,D$9='5. Risk Assessment'!$D$34),'5. Risk Assessment'!$A$34&amp;CHAR(10),"")&amp;IF(AND('5. Risk Assessment'!$A$35&lt;&gt;"",$A12='5. Risk Assessment'!$C$35,D$9='5. Risk Assessment'!$D$35),'5. Risk Assessment'!$A$35&amp;CHAR(10),"")&amp;IF(AND('5. Risk Assessment'!$A$36&lt;&gt;"",$A12='5. Risk Assessment'!$C$36,D$9='5. Risk Assessment'!$D$36),'5. Risk Assessment'!$A$36&amp;CHAR(10),"")&amp;IF(AND('5. Risk Assessment'!$A$37&lt;&gt;"",$A12='5. Risk Assessment'!$C$37,D$9='5. Risk Assessment'!$D$37),'5. Risk Assessment'!$A$37&amp;CHAR(10),"")&amp;IF(AND('5. Risk Assessment'!$A$38&lt;&gt;"",$A12='5. Risk Assessment'!$C$38,D$9='5. Risk Assessment'!$D$38),'5. Risk Assessment'!$A$38&amp;CHAR(10),"")&amp;IF(AND('5. Risk Assessment'!$A$39&lt;&gt;"",$A12='5. Risk Assessment'!$C$39,D$9='5. Risk Assessment'!$D$39),'5. Risk Assessment'!$A$39&amp;CHAR(10),"")&amp;IF(AND('5. Risk Assessment'!$A$40&lt;&gt;"",$A12='5. Risk Assessment'!$C$40,D$9='5. Risk Assessment'!$D$40),'5. Risk Assessment'!$A$40&amp;CHAR(10),"")&amp;IF(AND('5. Risk Assessment'!$A$41&lt;&gt;"",$A12='5. Risk Assessment'!$C$41,D$9='5. Risk Assessment'!$D$41),'5. Risk Assessment'!$A$41&amp;CHAR(10),"")&amp;IF(AND('5. Risk Assessment'!$A$42&lt;&gt;"",$A12='5. Risk Assessment'!$C$42,D$9='5. Risk Assessment'!$D$42),'5. Risk Assessment'!$A$42&amp;CHAR(10),"")&amp;IF(AND('5. Risk Assessment'!$A$43&lt;&gt;"",$A12='5. Risk Assessment'!$C$43,D$9='5. Risk Assessment'!$D$43),'5. Risk Assessment'!$A$43&amp;CHAR(10),"")&amp;IF(AND('5. Risk Assessment'!$A$44&lt;&gt;"",$A12='5. Risk Assessment'!$C$44,D$9='5. Risk Assessment'!$D$44),'5. Risk Assessment'!$A$44&amp;CHAR(10),"")&amp;IF(AND('5. Risk Assessment'!$A$45&lt;&gt;"",$A12='5. Risk Assessment'!$C$45,D$9='5. Risk Assessment'!$D$45),'5. Risk Assessment'!$A$45&amp;CHAR(10),"")&amp;IF(AND('5. Risk Assessment'!$A$46&lt;&gt;"",$A12='5. Risk Assessment'!$C$46,D$9='5. Risk Assessment'!$D$46),'5. Risk Assessment'!$A$46&amp;CHAR(10),"")&amp;IF(AND('5. Risk Assessment'!$A$47&lt;&gt;"",$A12='5. Risk Assessment'!$C$47,D$9='5. Risk Assessment'!$D$47),'5. Risk Assessment'!$A$47&amp;CHAR(10),"")&amp;IF(AND('5. Risk Assessment'!$A$48&lt;&gt;"",$A12='5. Risk Assessment'!$C$48,D$9='5. Risk Assessment'!$D$48),'5. Risk Assessment'!$A$48&amp;CHAR(10),"")&amp;IF(AND('5. Risk Assessment'!$A$49&lt;&gt;"",$A12='5. Risk Assessment'!$C$49,D$9='5. Risk Assessment'!$D$49),'5. Risk Assessment'!$A$49&amp;CHAR(10),"")&amp;IF(AND('5. Risk Assessment'!$A$50&lt;&gt;"",$A12='5. Risk Assessment'!$C$50,D$9='5. Risk Assessment'!$D$50),'5. Risk Assessment'!$A$50&amp;CHAR(10),"")&amp;IF(AND('5. Risk Assessment'!$A$51&lt;&gt;"",$A12='5. Risk Assessment'!$C$51,D$9='5. Risk Assessment'!$D$51),'5. Risk Assessment'!$A$51&amp;CHAR(10),"")&amp;IF(AND('5. Risk Assessment'!$A$52&lt;&gt;"",$A12='5. Risk Assessment'!$C$52,D$9='5. Risk Assessment'!$D$52),'5. Risk Assessment'!$A$52&amp;CHAR(10),"")&amp;IF(AND('5. Risk Assessment'!$A$53&lt;&gt;"",$A12='5. Risk Assessment'!$C$53,D$9='5. Risk Assessment'!$D$53),'5. Risk Assessment'!$A$53&amp;CHAR(10),"")&amp;IF(AND('5. Risk Assessment'!$A$54&lt;&gt;"",$A12='5. Risk Assessment'!$C$54,D$9='5. Risk Assessment'!$D$54),'5. Risk Assessment'!$A$54&amp;CHAR(10),"")&amp;IF(AND('5. Risk Assessment'!$A$55&lt;&gt;"",$A12='5. Risk Assessment'!$C$55,D$9='5. Risk Assessment'!$D$55),'5. Risk Assessment'!$A$55&amp;CHAR(10),"")&amp;IF(AND('5. Risk Assessment'!$A$56&lt;&gt;"",$A12='5. Risk Assessment'!$C$56,D$9='5. Risk Assessment'!$D$56),'5. Risk Assessment'!$A$56&amp;CHAR(10),"")&amp;IF(AND('5. Risk Assessment'!$A$57&lt;&gt;"",$A12='5. Risk Assessment'!$C$57,D$9='5. Risk Assessment'!$D$57),'5. Risk Assessment'!$A$57&amp;CHAR(10),"")&amp;IF(AND('5. Risk Assessment'!$A$58&lt;&gt;"",$A12='5. Risk Assessment'!$C$58,D$9='5. Risk Assessment'!$D$58),'5. Risk Assessment'!$A$58&amp;CHAR(10),"")&amp;IF(AND('5. Risk Assessment'!$A$59&lt;&gt;"",$A12='5. Risk Assessment'!$C$59,D$9='5. Risk Assessment'!$D$59),'5. Risk Assessment'!$A$59&amp;CHAR(10),"")&amp;IF(AND('5. Risk Assessment'!$A$60&lt;&gt;"",$A12='5. Risk Assessment'!$C$60,D$9='5. Risk Assessment'!$D$60),'5. Risk Assessment'!$A$60&amp;CHAR(10),"")&amp;IF(AND('5. Risk Assessment'!$A$61&lt;&gt;"",$A12='5. Risk Assessment'!$C$61,D$9='5. Risk Assessment'!$D$61),'5. Risk Assessment'!$A$61&amp;CHAR(10),"")</x:f>
      </x:c>
      <x:c r="E12" s="24" t="str">
        <x:f>IF(AND('5. Risk Assessment'!$A$6&lt;&gt;"",$A12='5. Risk Assessment'!$C$6,E$9='5. Risk Assessment'!$D$6),'5. Risk Assessment'!$A$6&amp;CHAR(10),"")&amp;IF(AND('5. Risk Assessment'!$A$7&lt;&gt;"",$A12='5. Risk Assessment'!$C$7,E$9='5. Risk Assessment'!$D$7),'5. Risk Assessment'!$A$7&amp;CHAR(10),"")&amp;IF(AND('5. Risk Assessment'!$A$8&lt;&gt;"",$A12='5. Risk Assessment'!$C$8,E$9='5. Risk Assessment'!$D$8),'5. Risk Assessment'!$A$8&amp;CHAR(10),"")&amp;IF(AND('5. Risk Assessment'!$A$9&lt;&gt;"",$A12='5. Risk Assessment'!$C$9,E$9='5. Risk Assessment'!$D$9),'5. Risk Assessment'!$A$9&amp;CHAR(10),"")&amp;IF(AND('5. Risk Assessment'!$A$10&lt;&gt;"",$A12='5. Risk Assessment'!$C$10,E$9='5. Risk Assessment'!$D$10),'5. Risk Assessment'!$A$10&amp;CHAR(10),"")&amp;IF(AND('5. Risk Assessment'!$A$11&lt;&gt;"",$A12='5. Risk Assessment'!$C$11,E$9='5. Risk Assessment'!$D$11),'5. Risk Assessment'!$A$11&amp;CHAR(10),"")&amp;IF(AND('5. Risk Assessment'!$A$12&lt;&gt;"",$A12='5. Risk Assessment'!$C$12,E$9='5. Risk Assessment'!$D$12),'5. Risk Assessment'!$A$12&amp;CHAR(10),"")&amp;IF(AND('5. Risk Assessment'!$A$13&lt;&gt;"",$A12='5. Risk Assessment'!$C$13,E$9='5. Risk Assessment'!$D$13),'5. Risk Assessment'!$A$13&amp;CHAR(10),"")&amp;IF(AND('5. Risk Assessment'!$A$14&lt;&gt;"",$A12='5. Risk Assessment'!$C$14,E$9='5. Risk Assessment'!$D$14),'5. Risk Assessment'!$A$14&amp;CHAR(10),"")&amp;IF(AND('5. Risk Assessment'!$A$15&lt;&gt;"",$A12='5. Risk Assessment'!$C$15,E$9='5. Risk Assessment'!$D$15),'5. Risk Assessment'!$A$15&amp;CHAR(10),"")&amp;IF(AND('5. Risk Assessment'!$A$16&lt;&gt;"",$A12='5. Risk Assessment'!$C$16,E$9='5. Risk Assessment'!$D$16),'5. Risk Assessment'!$A$16&amp;CHAR(10),"")&amp;IF(AND('5. Risk Assessment'!$A$17&lt;&gt;"",$A12='5. Risk Assessment'!$C$17,E$9='5. Risk Assessment'!$D$17),'5. Risk Assessment'!$A$17&amp;CHAR(10),"")&amp;IF(AND('5. Risk Assessment'!$A$18&lt;&gt;"",$A12='5. Risk Assessment'!$C$18,E$9='5. Risk Assessment'!$D$18),'5. Risk Assessment'!$A$18&amp;CHAR(10),"")&amp;IF(AND('5. Risk Assessment'!$A$19&lt;&gt;"",$A12='5. Risk Assessment'!$C$19,E$9='5. Risk Assessment'!$D$19),'5. Risk Assessment'!$A$19&amp;CHAR(10),"")&amp;IF(AND('5. Risk Assessment'!$A$20&lt;&gt;"",$A12='5. Risk Assessment'!$C$20,E$9='5. Risk Assessment'!$D$20),'5. Risk Assessment'!$A$20&amp;CHAR(10),"")&amp;IF(AND('5. Risk Assessment'!$A$21&lt;&gt;"",$A12='5. Risk Assessment'!$C$21,E$9='5. Risk Assessment'!$D$21),'5. Risk Assessment'!$A$21&amp;CHAR(10),"")&amp;IF(AND('5. Risk Assessment'!$A$22&lt;&gt;"",$A12='5. Risk Assessment'!$C$22,E$9='5. Risk Assessment'!$D$22),'5. Risk Assessment'!$A$22&amp;CHAR(10),"")&amp;IF(AND('5. Risk Assessment'!$A$23&lt;&gt;"",$A12='5. Risk Assessment'!$C$23,E$9='5. Risk Assessment'!$D$23),'5. Risk Assessment'!$A$23&amp;CHAR(10),"")&amp;IF(AND('5. Risk Assessment'!$A$24&lt;&gt;"",$A12='5. Risk Assessment'!$C$24,E$9='5. Risk Assessment'!$D$24),'5. Risk Assessment'!$A$24&amp;CHAR(10),"")&amp;IF(AND('5. Risk Assessment'!$A$25&lt;&gt;"",$A12='5. Risk Assessment'!$C$25,E$9='5. Risk Assessment'!$D$25),'5. Risk Assessment'!$A$25&amp;CHAR(10),"")&amp;IF(AND('5. Risk Assessment'!$A$26&lt;&gt;"",$A12='5. Risk Assessment'!$C$26,E$9='5. Risk Assessment'!$D$26),'5. Risk Assessment'!$A$26&amp;CHAR(10),"")&amp;IF(AND('5. Risk Assessment'!$A$27&lt;&gt;"",$A12='5. Risk Assessment'!$C$27,E$9='5. Risk Assessment'!$D$27),'5. Risk Assessment'!$A$27&amp;CHAR(10),"")&amp;IF(AND('5. Risk Assessment'!$A$28&lt;&gt;"",$A12='5. Risk Assessment'!$C$28,E$9='5. Risk Assessment'!$D$28),'5. Risk Assessment'!$A$28&amp;CHAR(10),"")&amp;IF(AND('5. Risk Assessment'!$A$29&lt;&gt;"",$A12='5. Risk Assessment'!$C$29,E$9='5. Risk Assessment'!$D$29),'5. Risk Assessment'!$A$29&amp;CHAR(10),"")&amp;IF(AND('5. Risk Assessment'!$A$30&lt;&gt;"",$A12='5. Risk Assessment'!$C$30,E$9='5. Risk Assessment'!$D$30),'5. Risk Assessment'!$A$30&amp;CHAR(10),"")&amp;IF(AND('5. Risk Assessment'!$A$31&lt;&gt;"",$A12='5. Risk Assessment'!$C$31,E$9='5. Risk Assessment'!$D$31),'5. Risk Assessment'!$A$31&amp;CHAR(10),"")&amp;IF(AND('5. Risk Assessment'!$A$32&lt;&gt;"",$A12='5. Risk Assessment'!$C$32,E$9='5. Risk Assessment'!$D$32),'5. Risk Assessment'!$A$32&amp;CHAR(10),"")&amp;IF(AND('5. Risk Assessment'!$A$33&lt;&gt;"",$A12='5. Risk Assessment'!$C$33,E$9='5. Risk Assessment'!$D$33),'5. Risk Assessment'!$A$33&amp;CHAR(10),"")&amp;IF(AND('5. Risk Assessment'!$A$34&lt;&gt;"",$A12='5. Risk Assessment'!$C$34,E$9='5. Risk Assessment'!$D$34),'5. Risk Assessment'!$A$34&amp;CHAR(10),"")&amp;IF(AND('5. Risk Assessment'!$A$35&lt;&gt;"",$A12='5. Risk Assessment'!$C$35,E$9='5. Risk Assessment'!$D$35),'5. Risk Assessment'!$A$35&amp;CHAR(10),"")&amp;IF(AND('5. Risk Assessment'!$A$36&lt;&gt;"",$A12='5. Risk Assessment'!$C$36,E$9='5. Risk Assessment'!$D$36),'5. Risk Assessment'!$A$36&amp;CHAR(10),"")&amp;IF(AND('5. Risk Assessment'!$A$37&lt;&gt;"",$A12='5. Risk Assessment'!$C$37,E$9='5. Risk Assessment'!$D$37),'5. Risk Assessment'!$A$37&amp;CHAR(10),"")&amp;IF(AND('5. Risk Assessment'!$A$38&lt;&gt;"",$A12='5. Risk Assessment'!$C$38,E$9='5. Risk Assessment'!$D$38),'5. Risk Assessment'!$A$38&amp;CHAR(10),"")&amp;IF(AND('5. Risk Assessment'!$A$39&lt;&gt;"",$A12='5. Risk Assessment'!$C$39,E$9='5. Risk Assessment'!$D$39),'5. Risk Assessment'!$A$39&amp;CHAR(10),"")&amp;IF(AND('5. Risk Assessment'!$A$40&lt;&gt;"",$A12='5. Risk Assessment'!$C$40,E$9='5. Risk Assessment'!$D$40),'5. Risk Assessment'!$A$40&amp;CHAR(10),"")&amp;IF(AND('5. Risk Assessment'!$A$41&lt;&gt;"",$A12='5. Risk Assessment'!$C$41,E$9='5. Risk Assessment'!$D$41),'5. Risk Assessment'!$A$41&amp;CHAR(10),"")&amp;IF(AND('5. Risk Assessment'!$A$42&lt;&gt;"",$A12='5. Risk Assessment'!$C$42,E$9='5. Risk Assessment'!$D$42),'5. Risk Assessment'!$A$42&amp;CHAR(10),"")&amp;IF(AND('5. Risk Assessment'!$A$43&lt;&gt;"",$A12='5. Risk Assessment'!$C$43,E$9='5. Risk Assessment'!$D$43),'5. Risk Assessment'!$A$43&amp;CHAR(10),"")&amp;IF(AND('5. Risk Assessment'!$A$44&lt;&gt;"",$A12='5. Risk Assessment'!$C$44,E$9='5. Risk Assessment'!$D$44),'5. Risk Assessment'!$A$44&amp;CHAR(10),"")&amp;IF(AND('5. Risk Assessment'!$A$45&lt;&gt;"",$A12='5. Risk Assessment'!$C$45,E$9='5. Risk Assessment'!$D$45),'5. Risk Assessment'!$A$45&amp;CHAR(10),"")&amp;IF(AND('5. Risk Assessment'!$A$46&lt;&gt;"",$A12='5. Risk Assessment'!$C$46,E$9='5. Risk Assessment'!$D$46),'5. Risk Assessment'!$A$46&amp;CHAR(10),"")&amp;IF(AND('5. Risk Assessment'!$A$47&lt;&gt;"",$A12='5. Risk Assessment'!$C$47,E$9='5. Risk Assessment'!$D$47),'5. Risk Assessment'!$A$47&amp;CHAR(10),"")&amp;IF(AND('5. Risk Assessment'!$A$48&lt;&gt;"",$A12='5. Risk Assessment'!$C$48,E$9='5. Risk Assessment'!$D$48),'5. Risk Assessment'!$A$48&amp;CHAR(10),"")&amp;IF(AND('5. Risk Assessment'!$A$49&lt;&gt;"",$A12='5. Risk Assessment'!$C$49,E$9='5. Risk Assessment'!$D$49),'5. Risk Assessment'!$A$49&amp;CHAR(10),"")&amp;IF(AND('5. Risk Assessment'!$A$50&lt;&gt;"",$A12='5. Risk Assessment'!$C$50,E$9='5. Risk Assessment'!$D$50),'5. Risk Assessment'!$A$50&amp;CHAR(10),"")&amp;IF(AND('5. Risk Assessment'!$A$51&lt;&gt;"",$A12='5. Risk Assessment'!$C$51,E$9='5. Risk Assessment'!$D$51),'5. Risk Assessment'!$A$51&amp;CHAR(10),"")&amp;IF(AND('5. Risk Assessment'!$A$52&lt;&gt;"",$A12='5. Risk Assessment'!$C$52,E$9='5. Risk Assessment'!$D$52),'5. Risk Assessment'!$A$52&amp;CHAR(10),"")&amp;IF(AND('5. Risk Assessment'!$A$53&lt;&gt;"",$A12='5. Risk Assessment'!$C$53,E$9='5. Risk Assessment'!$D$53),'5. Risk Assessment'!$A$53&amp;CHAR(10),"")&amp;IF(AND('5. Risk Assessment'!$A$54&lt;&gt;"",$A12='5. Risk Assessment'!$C$54,E$9='5. Risk Assessment'!$D$54),'5. Risk Assessment'!$A$54&amp;CHAR(10),"")&amp;IF(AND('5. Risk Assessment'!$A$55&lt;&gt;"",$A12='5. Risk Assessment'!$C$55,E$9='5. Risk Assessment'!$D$55),'5. Risk Assessment'!$A$55&amp;CHAR(10),"")&amp;IF(AND('5. Risk Assessment'!$A$56&lt;&gt;"",$A12='5. Risk Assessment'!$C$56,E$9='5. Risk Assessment'!$D$56),'5. Risk Assessment'!$A$56&amp;CHAR(10),"")&amp;IF(AND('5. Risk Assessment'!$A$57&lt;&gt;"",$A12='5. Risk Assessment'!$C$57,E$9='5. Risk Assessment'!$D$57),'5. Risk Assessment'!$A$57&amp;CHAR(10),"")&amp;IF(AND('5. Risk Assessment'!$A$58&lt;&gt;"",$A12='5. Risk Assessment'!$C$58,E$9='5. Risk Assessment'!$D$58),'5. Risk Assessment'!$A$58&amp;CHAR(10),"")&amp;IF(AND('5. Risk Assessment'!$A$59&lt;&gt;"",$A12='5. Risk Assessment'!$C$59,E$9='5. Risk Assessment'!$D$59),'5. Risk Assessment'!$A$59&amp;CHAR(10),"")&amp;IF(AND('5. Risk Assessment'!$A$60&lt;&gt;"",$A12='5. Risk Assessment'!$C$60,E$9='5. Risk Assessment'!$D$60),'5. Risk Assessment'!$A$60&amp;CHAR(10),"")&amp;IF(AND('5. Risk Assessment'!$A$61&lt;&gt;"",$A12='5. Risk Assessment'!$C$61,E$9='5. Risk Assessment'!$D$61),'5. Risk Assessment'!$A$61&amp;CHAR(10),"")</x:f>
      </x:c>
      <x:c r="F12" s="24" t="str">
        <x:f>IF(AND('5. Risk Assessment'!$A$6&lt;&gt;"",$A12='5. Risk Assessment'!$C$6,F$9='5. Risk Assessment'!$D$6),'5. Risk Assessment'!$A$6&amp;CHAR(10),"")&amp;IF(AND('5. Risk Assessment'!$A$7&lt;&gt;"",$A12='5. Risk Assessment'!$C$7,F$9='5. Risk Assessment'!$D$7),'5. Risk Assessment'!$A$7&amp;CHAR(10),"")&amp;IF(AND('5. Risk Assessment'!$A$8&lt;&gt;"",$A12='5. Risk Assessment'!$C$8,F$9='5. Risk Assessment'!$D$8),'5. Risk Assessment'!$A$8&amp;CHAR(10),"")&amp;IF(AND('5. Risk Assessment'!$A$9&lt;&gt;"",$A12='5. Risk Assessment'!$C$9,F$9='5. Risk Assessment'!$D$9),'5. Risk Assessment'!$A$9&amp;CHAR(10),"")&amp;IF(AND('5. Risk Assessment'!$A$10&lt;&gt;"",$A12='5. Risk Assessment'!$C$10,F$9='5. Risk Assessment'!$D$10),'5. Risk Assessment'!$A$10&amp;CHAR(10),"")&amp;IF(AND('5. Risk Assessment'!$A$11&lt;&gt;"",$A12='5. Risk Assessment'!$C$11,F$9='5. Risk Assessment'!$D$11),'5. Risk Assessment'!$A$11&amp;CHAR(10),"")&amp;IF(AND('5. Risk Assessment'!$A$12&lt;&gt;"",$A12='5. Risk Assessment'!$C$12,F$9='5. Risk Assessment'!$D$12),'5. Risk Assessment'!$A$12&amp;CHAR(10),"")&amp;IF(AND('5. Risk Assessment'!$A$13&lt;&gt;"",$A12='5. Risk Assessment'!$C$13,F$9='5. Risk Assessment'!$D$13),'5. Risk Assessment'!$A$13&amp;CHAR(10),"")&amp;IF(AND('5. Risk Assessment'!$A$14&lt;&gt;"",$A12='5. Risk Assessment'!$C$14,F$9='5. Risk Assessment'!$D$14),'5. Risk Assessment'!$A$14&amp;CHAR(10),"")&amp;IF(AND('5. Risk Assessment'!$A$15&lt;&gt;"",$A12='5. Risk Assessment'!$C$15,F$9='5. Risk Assessment'!$D$15),'5. Risk Assessment'!$A$15&amp;CHAR(10),"")&amp;IF(AND('5. Risk Assessment'!$A$16&lt;&gt;"",$A12='5. Risk Assessment'!$C$16,F$9='5. Risk Assessment'!$D$16),'5. Risk Assessment'!$A$16&amp;CHAR(10),"")&amp;IF(AND('5. Risk Assessment'!$A$17&lt;&gt;"",$A12='5. Risk Assessment'!$C$17,F$9='5. Risk Assessment'!$D$17),'5. Risk Assessment'!$A$17&amp;CHAR(10),"")&amp;IF(AND('5. Risk Assessment'!$A$18&lt;&gt;"",$A12='5. Risk Assessment'!$C$18,F$9='5. Risk Assessment'!$D$18),'5. Risk Assessment'!$A$18&amp;CHAR(10),"")&amp;IF(AND('5. Risk Assessment'!$A$19&lt;&gt;"",$A12='5. Risk Assessment'!$C$19,F$9='5. Risk Assessment'!$D$19),'5. Risk Assessment'!$A$19&amp;CHAR(10),"")&amp;IF(AND('5. Risk Assessment'!$A$20&lt;&gt;"",$A12='5. Risk Assessment'!$C$20,F$9='5. Risk Assessment'!$D$20),'5. Risk Assessment'!$A$20&amp;CHAR(10),"")&amp;IF(AND('5. Risk Assessment'!$A$21&lt;&gt;"",$A12='5. Risk Assessment'!$C$21,F$9='5. Risk Assessment'!$D$21),'5. Risk Assessment'!$A$21&amp;CHAR(10),"")&amp;IF(AND('5. Risk Assessment'!$A$22&lt;&gt;"",$A12='5. Risk Assessment'!$C$22,F$9='5. Risk Assessment'!$D$22),'5. Risk Assessment'!$A$22&amp;CHAR(10),"")&amp;IF(AND('5. Risk Assessment'!$A$23&lt;&gt;"",$A12='5. Risk Assessment'!$C$23,F$9='5. Risk Assessment'!$D$23),'5. Risk Assessment'!$A$23&amp;CHAR(10),"")&amp;IF(AND('5. Risk Assessment'!$A$24&lt;&gt;"",$A12='5. Risk Assessment'!$C$24,F$9='5. Risk Assessment'!$D$24),'5. Risk Assessment'!$A$24&amp;CHAR(10),"")&amp;IF(AND('5. Risk Assessment'!$A$25&lt;&gt;"",$A12='5. Risk Assessment'!$C$25,F$9='5. Risk Assessment'!$D$25),'5. Risk Assessment'!$A$25&amp;CHAR(10),"")&amp;IF(AND('5. Risk Assessment'!$A$26&lt;&gt;"",$A12='5. Risk Assessment'!$C$26,F$9='5. Risk Assessment'!$D$26),'5. Risk Assessment'!$A$26&amp;CHAR(10),"")&amp;IF(AND('5. Risk Assessment'!$A$27&lt;&gt;"",$A12='5. Risk Assessment'!$C$27,F$9='5. Risk Assessment'!$D$27),'5. Risk Assessment'!$A$27&amp;CHAR(10),"")&amp;IF(AND('5. Risk Assessment'!$A$28&lt;&gt;"",$A12='5. Risk Assessment'!$C$28,F$9='5. Risk Assessment'!$D$28),'5. Risk Assessment'!$A$28&amp;CHAR(10),"")&amp;IF(AND('5. Risk Assessment'!$A$29&lt;&gt;"",$A12='5. Risk Assessment'!$C$29,F$9='5. Risk Assessment'!$D$29),'5. Risk Assessment'!$A$29&amp;CHAR(10),"")&amp;IF(AND('5. Risk Assessment'!$A$30&lt;&gt;"",$A12='5. Risk Assessment'!$C$30,F$9='5. Risk Assessment'!$D$30),'5. Risk Assessment'!$A$30&amp;CHAR(10),"")&amp;IF(AND('5. Risk Assessment'!$A$31&lt;&gt;"",$A12='5. Risk Assessment'!$C$31,F$9='5. Risk Assessment'!$D$31),'5. Risk Assessment'!$A$31&amp;CHAR(10),"")&amp;IF(AND('5. Risk Assessment'!$A$32&lt;&gt;"",$A12='5. Risk Assessment'!$C$32,F$9='5. Risk Assessment'!$D$32),'5. Risk Assessment'!$A$32&amp;CHAR(10),"")&amp;IF(AND('5. Risk Assessment'!$A$33&lt;&gt;"",$A12='5. Risk Assessment'!$C$33,F$9='5. Risk Assessment'!$D$33),'5. Risk Assessment'!$A$33&amp;CHAR(10),"")&amp;IF(AND('5. Risk Assessment'!$A$34&lt;&gt;"",$A12='5. Risk Assessment'!$C$34,F$9='5. Risk Assessment'!$D$34),'5. Risk Assessment'!$A$34&amp;CHAR(10),"")&amp;IF(AND('5. Risk Assessment'!$A$35&lt;&gt;"",$A12='5. Risk Assessment'!$C$35,F$9='5. Risk Assessment'!$D$35),'5. Risk Assessment'!$A$35&amp;CHAR(10),"")&amp;IF(AND('5. Risk Assessment'!$A$36&lt;&gt;"",$A12='5. Risk Assessment'!$C$36,F$9='5. Risk Assessment'!$D$36),'5. Risk Assessment'!$A$36&amp;CHAR(10),"")&amp;IF(AND('5. Risk Assessment'!$A$37&lt;&gt;"",$A12='5. Risk Assessment'!$C$37,F$9='5. Risk Assessment'!$D$37),'5. Risk Assessment'!$A$37&amp;CHAR(10),"")&amp;IF(AND('5. Risk Assessment'!$A$38&lt;&gt;"",$A12='5. Risk Assessment'!$C$38,F$9='5. Risk Assessment'!$D$38),'5. Risk Assessment'!$A$38&amp;CHAR(10),"")&amp;IF(AND('5. Risk Assessment'!$A$39&lt;&gt;"",$A12='5. Risk Assessment'!$C$39,F$9='5. Risk Assessment'!$D$39),'5. Risk Assessment'!$A$39&amp;CHAR(10),"")&amp;IF(AND('5. Risk Assessment'!$A$40&lt;&gt;"",$A12='5. Risk Assessment'!$C$40,F$9='5. Risk Assessment'!$D$40),'5. Risk Assessment'!$A$40&amp;CHAR(10),"")&amp;IF(AND('5. Risk Assessment'!$A$41&lt;&gt;"",$A12='5. Risk Assessment'!$C$41,F$9='5. Risk Assessment'!$D$41),'5. Risk Assessment'!$A$41&amp;CHAR(10),"")&amp;IF(AND('5. Risk Assessment'!$A$42&lt;&gt;"",$A12='5. Risk Assessment'!$C$42,F$9='5. Risk Assessment'!$D$42),'5. Risk Assessment'!$A$42&amp;CHAR(10),"")&amp;IF(AND('5. Risk Assessment'!$A$43&lt;&gt;"",$A12='5. Risk Assessment'!$C$43,F$9='5. Risk Assessment'!$D$43),'5. Risk Assessment'!$A$43&amp;CHAR(10),"")&amp;IF(AND('5. Risk Assessment'!$A$44&lt;&gt;"",$A12='5. Risk Assessment'!$C$44,F$9='5. Risk Assessment'!$D$44),'5. Risk Assessment'!$A$44&amp;CHAR(10),"")&amp;IF(AND('5. Risk Assessment'!$A$45&lt;&gt;"",$A12='5. Risk Assessment'!$C$45,F$9='5. Risk Assessment'!$D$45),'5. Risk Assessment'!$A$45&amp;CHAR(10),"")&amp;IF(AND('5. Risk Assessment'!$A$46&lt;&gt;"",$A12='5. Risk Assessment'!$C$46,F$9='5. Risk Assessment'!$D$46),'5. Risk Assessment'!$A$46&amp;CHAR(10),"")&amp;IF(AND('5. Risk Assessment'!$A$47&lt;&gt;"",$A12='5. Risk Assessment'!$C$47,F$9='5. Risk Assessment'!$D$47),'5. Risk Assessment'!$A$47&amp;CHAR(10),"")&amp;IF(AND('5. Risk Assessment'!$A$48&lt;&gt;"",$A12='5. Risk Assessment'!$C$48,F$9='5. Risk Assessment'!$D$48),'5. Risk Assessment'!$A$48&amp;CHAR(10),"")&amp;IF(AND('5. Risk Assessment'!$A$49&lt;&gt;"",$A12='5. Risk Assessment'!$C$49,F$9='5. Risk Assessment'!$D$49),'5. Risk Assessment'!$A$49&amp;CHAR(10),"")&amp;IF(AND('5. Risk Assessment'!$A$50&lt;&gt;"",$A12='5. Risk Assessment'!$C$50,F$9='5. Risk Assessment'!$D$50),'5. Risk Assessment'!$A$50&amp;CHAR(10),"")&amp;IF(AND('5. Risk Assessment'!$A$51&lt;&gt;"",$A12='5. Risk Assessment'!$C$51,F$9='5. Risk Assessment'!$D$51),'5. Risk Assessment'!$A$51&amp;CHAR(10),"")&amp;IF(AND('5. Risk Assessment'!$A$52&lt;&gt;"",$A12='5. Risk Assessment'!$C$52,F$9='5. Risk Assessment'!$D$52),'5. Risk Assessment'!$A$52&amp;CHAR(10),"")&amp;IF(AND('5. Risk Assessment'!$A$53&lt;&gt;"",$A12='5. Risk Assessment'!$C$53,F$9='5. Risk Assessment'!$D$53),'5. Risk Assessment'!$A$53&amp;CHAR(10),"")&amp;IF(AND('5. Risk Assessment'!$A$54&lt;&gt;"",$A12='5. Risk Assessment'!$C$54,F$9='5. Risk Assessment'!$D$54),'5. Risk Assessment'!$A$54&amp;CHAR(10),"")&amp;IF(AND('5. Risk Assessment'!$A$55&lt;&gt;"",$A12='5. Risk Assessment'!$C$55,F$9='5. Risk Assessment'!$D$55),'5. Risk Assessment'!$A$55&amp;CHAR(10),"")&amp;IF(AND('5. Risk Assessment'!$A$56&lt;&gt;"",$A12='5. Risk Assessment'!$C$56,F$9='5. Risk Assessment'!$D$56),'5. Risk Assessment'!$A$56&amp;CHAR(10),"")&amp;IF(AND('5. Risk Assessment'!$A$57&lt;&gt;"",$A12='5. Risk Assessment'!$C$57,F$9='5. Risk Assessment'!$D$57),'5. Risk Assessment'!$A$57&amp;CHAR(10),"")&amp;IF(AND('5. Risk Assessment'!$A$58&lt;&gt;"",$A12='5. Risk Assessment'!$C$58,F$9='5. Risk Assessment'!$D$58),'5. Risk Assessment'!$A$58&amp;CHAR(10),"")&amp;IF(AND('5. Risk Assessment'!$A$59&lt;&gt;"",$A12='5. Risk Assessment'!$C$59,F$9='5. Risk Assessment'!$D$59),'5. Risk Assessment'!$A$59&amp;CHAR(10),"")&amp;IF(AND('5. Risk Assessment'!$A$60&lt;&gt;"",$A12='5. Risk Assessment'!$C$60,F$9='5. Risk Assessment'!$D$60),'5. Risk Assessment'!$A$60&amp;CHAR(10),"")&amp;IF(AND('5. Risk Assessment'!$A$61&lt;&gt;"",$A12='5. Risk Assessment'!$C$61,F$9='5. Risk Assessment'!$D$61),'5. Risk Assessment'!$A$61&amp;CHAR(10),"")</x:f>
      </x:c>
      <x:c r="G12" s="170"/>
      <x:c r="H12" s="170"/>
      <x:c r="I12" s="170"/>
      <x:c r="J12" s="170"/>
      <x:c r="K12" s="170"/>
      <x:c r="L12" s="170"/>
      <x:c r="M12" s="47" t="str">
        <x:f>IF(OR('5. Risk Assessment'!$A12="",'5. Risk Assessment'!$E12="",AND('5. Risk Assessment'!$F12&lt;&gt;"Critical",'5. Risk Assessment'!$F12&lt;&gt;"High")),"",IF('5. Risk Assessment'!$F12="Critical",2,1)*1000000+(IF('5. Risk Assessment'!$H12="EXIT",6,IF('5. Risk Assessment'!$H12="PAUSE",5,IF('5. Risk Assessment'!$H12="ESCALATE",4,IF('5. Risk Assessment'!$H12="PROCEED WITH CONDITIONS",3,IF('5. Risk Assessment'!$H12="NOT YET MADE",2,IF('5. Risk Assessment'!$H12="PROCEED",1,0))))))*100000)+'5. Risk Assessment'!$E12*1000+(100-ROW()))</x:f>
      </x:c>
      <x:c r="N12" s="47" t="n">
        <x:f>'5. Risk Assessment'!$A12</x:f>
        <x:v>0</x:v>
      </x:c>
      <x:c r="O12" s="47" t="str">
        <x:f t="shared" si="0"/>
      </x:c>
      <x:c r="P12" s="47" t="n">
        <x:f>'5. Risk Assessment'!$B12</x:f>
        <x:v>0</x:v>
      </x:c>
      <x:c r="Q12" s="47" t="str">
        <x:f>IF('5. Risk Assessment'!$E12="","",'5. Risk Assessment'!$E12&amp;" • "&amp;'5. Risk Assessment'!$F12)</x:f>
      </x:c>
      <x:c r="R12" s="47" t="n">
        <x:f>'5. Risk Assessment'!$H12</x:f>
        <x:v>0</x:v>
      </x:c>
      <x:c r="S12" s="47" t="n">
        <x:f>'5. Risk Assessment'!$G12</x:f>
        <x:v>0</x:v>
      </x:c>
    </x:row>
    <x:row r="13" ht="56.099998474121094" customHeight="1">
      <x:c r="A13" s="33">
        <x:v>2</x:v>
      </x:c>
      <x:c r="B13" s="26" t="str">
        <x:f>IF(AND('5. Risk Assessment'!$A$6&lt;&gt;"",$A13='5. Risk Assessment'!$C$6,B$9='5. Risk Assessment'!$D$6),'5. Risk Assessment'!$A$6&amp;CHAR(10),"")&amp;IF(AND('5. Risk Assessment'!$A$7&lt;&gt;"",$A13='5. Risk Assessment'!$C$7,B$9='5. Risk Assessment'!$D$7),'5. Risk Assessment'!$A$7&amp;CHAR(10),"")&amp;IF(AND('5. Risk Assessment'!$A$8&lt;&gt;"",$A13='5. Risk Assessment'!$C$8,B$9='5. Risk Assessment'!$D$8),'5. Risk Assessment'!$A$8&amp;CHAR(10),"")&amp;IF(AND('5. Risk Assessment'!$A$9&lt;&gt;"",$A13='5. Risk Assessment'!$C$9,B$9='5. Risk Assessment'!$D$9),'5. Risk Assessment'!$A$9&amp;CHAR(10),"")&amp;IF(AND('5. Risk Assessment'!$A$10&lt;&gt;"",$A13='5. Risk Assessment'!$C$10,B$9='5. Risk Assessment'!$D$10),'5. Risk Assessment'!$A$10&amp;CHAR(10),"")&amp;IF(AND('5. Risk Assessment'!$A$11&lt;&gt;"",$A13='5. Risk Assessment'!$C$11,B$9='5. Risk Assessment'!$D$11),'5. Risk Assessment'!$A$11&amp;CHAR(10),"")&amp;IF(AND('5. Risk Assessment'!$A$12&lt;&gt;"",$A13='5. Risk Assessment'!$C$12,B$9='5. Risk Assessment'!$D$12),'5. Risk Assessment'!$A$12&amp;CHAR(10),"")&amp;IF(AND('5. Risk Assessment'!$A$13&lt;&gt;"",$A13='5. Risk Assessment'!$C$13,B$9='5. Risk Assessment'!$D$13),'5. Risk Assessment'!$A$13&amp;CHAR(10),"")&amp;IF(AND('5. Risk Assessment'!$A$14&lt;&gt;"",$A13='5. Risk Assessment'!$C$14,B$9='5. Risk Assessment'!$D$14),'5. Risk Assessment'!$A$14&amp;CHAR(10),"")&amp;IF(AND('5. Risk Assessment'!$A$15&lt;&gt;"",$A13='5. Risk Assessment'!$C$15,B$9='5. Risk Assessment'!$D$15),'5. Risk Assessment'!$A$15&amp;CHAR(10),"")&amp;IF(AND('5. Risk Assessment'!$A$16&lt;&gt;"",$A13='5. Risk Assessment'!$C$16,B$9='5. Risk Assessment'!$D$16),'5. Risk Assessment'!$A$16&amp;CHAR(10),"")&amp;IF(AND('5. Risk Assessment'!$A$17&lt;&gt;"",$A13='5. Risk Assessment'!$C$17,B$9='5. Risk Assessment'!$D$17),'5. Risk Assessment'!$A$17&amp;CHAR(10),"")&amp;IF(AND('5. Risk Assessment'!$A$18&lt;&gt;"",$A13='5. Risk Assessment'!$C$18,B$9='5. Risk Assessment'!$D$18),'5. Risk Assessment'!$A$18&amp;CHAR(10),"")&amp;IF(AND('5. Risk Assessment'!$A$19&lt;&gt;"",$A13='5. Risk Assessment'!$C$19,B$9='5. Risk Assessment'!$D$19),'5. Risk Assessment'!$A$19&amp;CHAR(10),"")&amp;IF(AND('5. Risk Assessment'!$A$20&lt;&gt;"",$A13='5. Risk Assessment'!$C$20,B$9='5. Risk Assessment'!$D$20),'5. Risk Assessment'!$A$20&amp;CHAR(10),"")&amp;IF(AND('5. Risk Assessment'!$A$21&lt;&gt;"",$A13='5. Risk Assessment'!$C$21,B$9='5. Risk Assessment'!$D$21),'5. Risk Assessment'!$A$21&amp;CHAR(10),"")&amp;IF(AND('5. Risk Assessment'!$A$22&lt;&gt;"",$A13='5. Risk Assessment'!$C$22,B$9='5. Risk Assessment'!$D$22),'5. Risk Assessment'!$A$22&amp;CHAR(10),"")&amp;IF(AND('5. Risk Assessment'!$A$23&lt;&gt;"",$A13='5. Risk Assessment'!$C$23,B$9='5. Risk Assessment'!$D$23),'5. Risk Assessment'!$A$23&amp;CHAR(10),"")&amp;IF(AND('5. Risk Assessment'!$A$24&lt;&gt;"",$A13='5. Risk Assessment'!$C$24,B$9='5. Risk Assessment'!$D$24),'5. Risk Assessment'!$A$24&amp;CHAR(10),"")&amp;IF(AND('5. Risk Assessment'!$A$25&lt;&gt;"",$A13='5. Risk Assessment'!$C$25,B$9='5. Risk Assessment'!$D$25),'5. Risk Assessment'!$A$25&amp;CHAR(10),"")&amp;IF(AND('5. Risk Assessment'!$A$26&lt;&gt;"",$A13='5. Risk Assessment'!$C$26,B$9='5. Risk Assessment'!$D$26),'5. Risk Assessment'!$A$26&amp;CHAR(10),"")&amp;IF(AND('5. Risk Assessment'!$A$27&lt;&gt;"",$A13='5. Risk Assessment'!$C$27,B$9='5. Risk Assessment'!$D$27),'5. Risk Assessment'!$A$27&amp;CHAR(10),"")&amp;IF(AND('5. Risk Assessment'!$A$28&lt;&gt;"",$A13='5. Risk Assessment'!$C$28,B$9='5. Risk Assessment'!$D$28),'5. Risk Assessment'!$A$28&amp;CHAR(10),"")&amp;IF(AND('5. Risk Assessment'!$A$29&lt;&gt;"",$A13='5. Risk Assessment'!$C$29,B$9='5. Risk Assessment'!$D$29),'5. Risk Assessment'!$A$29&amp;CHAR(10),"")&amp;IF(AND('5. Risk Assessment'!$A$30&lt;&gt;"",$A13='5. Risk Assessment'!$C$30,B$9='5. Risk Assessment'!$D$30),'5. Risk Assessment'!$A$30&amp;CHAR(10),"")&amp;IF(AND('5. Risk Assessment'!$A$31&lt;&gt;"",$A13='5. Risk Assessment'!$C$31,B$9='5. Risk Assessment'!$D$31),'5. Risk Assessment'!$A$31&amp;CHAR(10),"")&amp;IF(AND('5. Risk Assessment'!$A$32&lt;&gt;"",$A13='5. Risk Assessment'!$C$32,B$9='5. Risk Assessment'!$D$32),'5. Risk Assessment'!$A$32&amp;CHAR(10),"")&amp;IF(AND('5. Risk Assessment'!$A$33&lt;&gt;"",$A13='5. Risk Assessment'!$C$33,B$9='5. Risk Assessment'!$D$33),'5. Risk Assessment'!$A$33&amp;CHAR(10),"")&amp;IF(AND('5. Risk Assessment'!$A$34&lt;&gt;"",$A13='5. Risk Assessment'!$C$34,B$9='5. Risk Assessment'!$D$34),'5. Risk Assessment'!$A$34&amp;CHAR(10),"")&amp;IF(AND('5. Risk Assessment'!$A$35&lt;&gt;"",$A13='5. Risk Assessment'!$C$35,B$9='5. Risk Assessment'!$D$35),'5. Risk Assessment'!$A$35&amp;CHAR(10),"")&amp;IF(AND('5. Risk Assessment'!$A$36&lt;&gt;"",$A13='5. Risk Assessment'!$C$36,B$9='5. Risk Assessment'!$D$36),'5. Risk Assessment'!$A$36&amp;CHAR(10),"")&amp;IF(AND('5. Risk Assessment'!$A$37&lt;&gt;"",$A13='5. Risk Assessment'!$C$37,B$9='5. Risk Assessment'!$D$37),'5. Risk Assessment'!$A$37&amp;CHAR(10),"")&amp;IF(AND('5. Risk Assessment'!$A$38&lt;&gt;"",$A13='5. Risk Assessment'!$C$38,B$9='5. Risk Assessment'!$D$38),'5. Risk Assessment'!$A$38&amp;CHAR(10),"")&amp;IF(AND('5. Risk Assessment'!$A$39&lt;&gt;"",$A13='5. Risk Assessment'!$C$39,B$9='5. Risk Assessment'!$D$39),'5. Risk Assessment'!$A$39&amp;CHAR(10),"")&amp;IF(AND('5. Risk Assessment'!$A$40&lt;&gt;"",$A13='5. Risk Assessment'!$C$40,B$9='5. Risk Assessment'!$D$40),'5. Risk Assessment'!$A$40&amp;CHAR(10),"")&amp;IF(AND('5. Risk Assessment'!$A$41&lt;&gt;"",$A13='5. Risk Assessment'!$C$41,B$9='5. Risk Assessment'!$D$41),'5. Risk Assessment'!$A$41&amp;CHAR(10),"")&amp;IF(AND('5. Risk Assessment'!$A$42&lt;&gt;"",$A13='5. Risk Assessment'!$C$42,B$9='5. Risk Assessment'!$D$42),'5. Risk Assessment'!$A$42&amp;CHAR(10),"")&amp;IF(AND('5. Risk Assessment'!$A$43&lt;&gt;"",$A13='5. Risk Assessment'!$C$43,B$9='5. Risk Assessment'!$D$43),'5. Risk Assessment'!$A$43&amp;CHAR(10),"")&amp;IF(AND('5. Risk Assessment'!$A$44&lt;&gt;"",$A13='5. Risk Assessment'!$C$44,B$9='5. Risk Assessment'!$D$44),'5. Risk Assessment'!$A$44&amp;CHAR(10),"")&amp;IF(AND('5. Risk Assessment'!$A$45&lt;&gt;"",$A13='5. Risk Assessment'!$C$45,B$9='5. Risk Assessment'!$D$45),'5. Risk Assessment'!$A$45&amp;CHAR(10),"")&amp;IF(AND('5. Risk Assessment'!$A$46&lt;&gt;"",$A13='5. Risk Assessment'!$C$46,B$9='5. Risk Assessment'!$D$46),'5. Risk Assessment'!$A$46&amp;CHAR(10),"")&amp;IF(AND('5. Risk Assessment'!$A$47&lt;&gt;"",$A13='5. Risk Assessment'!$C$47,B$9='5. Risk Assessment'!$D$47),'5. Risk Assessment'!$A$47&amp;CHAR(10),"")&amp;IF(AND('5. Risk Assessment'!$A$48&lt;&gt;"",$A13='5. Risk Assessment'!$C$48,B$9='5. Risk Assessment'!$D$48),'5. Risk Assessment'!$A$48&amp;CHAR(10),"")&amp;IF(AND('5. Risk Assessment'!$A$49&lt;&gt;"",$A13='5. Risk Assessment'!$C$49,B$9='5. Risk Assessment'!$D$49),'5. Risk Assessment'!$A$49&amp;CHAR(10),"")&amp;IF(AND('5. Risk Assessment'!$A$50&lt;&gt;"",$A13='5. Risk Assessment'!$C$50,B$9='5. Risk Assessment'!$D$50),'5. Risk Assessment'!$A$50&amp;CHAR(10),"")&amp;IF(AND('5. Risk Assessment'!$A$51&lt;&gt;"",$A13='5. Risk Assessment'!$C$51,B$9='5. Risk Assessment'!$D$51),'5. Risk Assessment'!$A$51&amp;CHAR(10),"")&amp;IF(AND('5. Risk Assessment'!$A$52&lt;&gt;"",$A13='5. Risk Assessment'!$C$52,B$9='5. Risk Assessment'!$D$52),'5. Risk Assessment'!$A$52&amp;CHAR(10),"")&amp;IF(AND('5. Risk Assessment'!$A$53&lt;&gt;"",$A13='5. Risk Assessment'!$C$53,B$9='5. Risk Assessment'!$D$53),'5. Risk Assessment'!$A$53&amp;CHAR(10),"")&amp;IF(AND('5. Risk Assessment'!$A$54&lt;&gt;"",$A13='5. Risk Assessment'!$C$54,B$9='5. Risk Assessment'!$D$54),'5. Risk Assessment'!$A$54&amp;CHAR(10),"")&amp;IF(AND('5. Risk Assessment'!$A$55&lt;&gt;"",$A13='5. Risk Assessment'!$C$55,B$9='5. Risk Assessment'!$D$55),'5. Risk Assessment'!$A$55&amp;CHAR(10),"")&amp;IF(AND('5. Risk Assessment'!$A$56&lt;&gt;"",$A13='5. Risk Assessment'!$C$56,B$9='5. Risk Assessment'!$D$56),'5. Risk Assessment'!$A$56&amp;CHAR(10),"")&amp;IF(AND('5. Risk Assessment'!$A$57&lt;&gt;"",$A13='5. Risk Assessment'!$C$57,B$9='5. Risk Assessment'!$D$57),'5. Risk Assessment'!$A$57&amp;CHAR(10),"")&amp;IF(AND('5. Risk Assessment'!$A$58&lt;&gt;"",$A13='5. Risk Assessment'!$C$58,B$9='5. Risk Assessment'!$D$58),'5. Risk Assessment'!$A$58&amp;CHAR(10),"")&amp;IF(AND('5. Risk Assessment'!$A$59&lt;&gt;"",$A13='5. Risk Assessment'!$C$59,B$9='5. Risk Assessment'!$D$59),'5. Risk Assessment'!$A$59&amp;CHAR(10),"")&amp;IF(AND('5. Risk Assessment'!$A$60&lt;&gt;"",$A13='5. Risk Assessment'!$C$60,B$9='5. Risk Assessment'!$D$60),'5. Risk Assessment'!$A$60&amp;CHAR(10),"")&amp;IF(AND('5. Risk Assessment'!$A$61&lt;&gt;"",$A13='5. Risk Assessment'!$C$61,B$9='5. Risk Assessment'!$D$61),'5. Risk Assessment'!$A$61&amp;CHAR(10),"")</x:f>
      </x:c>
      <x:c r="C13" s="26" t="str">
        <x:f>IF(AND('5. Risk Assessment'!$A$6&lt;&gt;"",$A13='5. Risk Assessment'!$C$6,C$9='5. Risk Assessment'!$D$6),'5. Risk Assessment'!$A$6&amp;CHAR(10),"")&amp;IF(AND('5. Risk Assessment'!$A$7&lt;&gt;"",$A13='5. Risk Assessment'!$C$7,C$9='5. Risk Assessment'!$D$7),'5. Risk Assessment'!$A$7&amp;CHAR(10),"")&amp;IF(AND('5. Risk Assessment'!$A$8&lt;&gt;"",$A13='5. Risk Assessment'!$C$8,C$9='5. Risk Assessment'!$D$8),'5. Risk Assessment'!$A$8&amp;CHAR(10),"")&amp;IF(AND('5. Risk Assessment'!$A$9&lt;&gt;"",$A13='5. Risk Assessment'!$C$9,C$9='5. Risk Assessment'!$D$9),'5. Risk Assessment'!$A$9&amp;CHAR(10),"")&amp;IF(AND('5. Risk Assessment'!$A$10&lt;&gt;"",$A13='5. Risk Assessment'!$C$10,C$9='5. Risk Assessment'!$D$10),'5. Risk Assessment'!$A$10&amp;CHAR(10),"")&amp;IF(AND('5. Risk Assessment'!$A$11&lt;&gt;"",$A13='5. Risk Assessment'!$C$11,C$9='5. Risk Assessment'!$D$11),'5. Risk Assessment'!$A$11&amp;CHAR(10),"")&amp;IF(AND('5. Risk Assessment'!$A$12&lt;&gt;"",$A13='5. Risk Assessment'!$C$12,C$9='5. Risk Assessment'!$D$12),'5. Risk Assessment'!$A$12&amp;CHAR(10),"")&amp;IF(AND('5. Risk Assessment'!$A$13&lt;&gt;"",$A13='5. Risk Assessment'!$C$13,C$9='5. Risk Assessment'!$D$13),'5. Risk Assessment'!$A$13&amp;CHAR(10),"")&amp;IF(AND('5. Risk Assessment'!$A$14&lt;&gt;"",$A13='5. Risk Assessment'!$C$14,C$9='5. Risk Assessment'!$D$14),'5. Risk Assessment'!$A$14&amp;CHAR(10),"")&amp;IF(AND('5. Risk Assessment'!$A$15&lt;&gt;"",$A13='5. Risk Assessment'!$C$15,C$9='5. Risk Assessment'!$D$15),'5. Risk Assessment'!$A$15&amp;CHAR(10),"")&amp;IF(AND('5. Risk Assessment'!$A$16&lt;&gt;"",$A13='5. Risk Assessment'!$C$16,C$9='5. Risk Assessment'!$D$16),'5. Risk Assessment'!$A$16&amp;CHAR(10),"")&amp;IF(AND('5. Risk Assessment'!$A$17&lt;&gt;"",$A13='5. Risk Assessment'!$C$17,C$9='5. Risk Assessment'!$D$17),'5. Risk Assessment'!$A$17&amp;CHAR(10),"")&amp;IF(AND('5. Risk Assessment'!$A$18&lt;&gt;"",$A13='5. Risk Assessment'!$C$18,C$9='5. Risk Assessment'!$D$18),'5. Risk Assessment'!$A$18&amp;CHAR(10),"")&amp;IF(AND('5. Risk Assessment'!$A$19&lt;&gt;"",$A13='5. Risk Assessment'!$C$19,C$9='5. Risk Assessment'!$D$19),'5. Risk Assessment'!$A$19&amp;CHAR(10),"")&amp;IF(AND('5. Risk Assessment'!$A$20&lt;&gt;"",$A13='5. Risk Assessment'!$C$20,C$9='5. Risk Assessment'!$D$20),'5. Risk Assessment'!$A$20&amp;CHAR(10),"")&amp;IF(AND('5. Risk Assessment'!$A$21&lt;&gt;"",$A13='5. Risk Assessment'!$C$21,C$9='5. Risk Assessment'!$D$21),'5. Risk Assessment'!$A$21&amp;CHAR(10),"")&amp;IF(AND('5. Risk Assessment'!$A$22&lt;&gt;"",$A13='5. Risk Assessment'!$C$22,C$9='5. Risk Assessment'!$D$22),'5. Risk Assessment'!$A$22&amp;CHAR(10),"")&amp;IF(AND('5. Risk Assessment'!$A$23&lt;&gt;"",$A13='5. Risk Assessment'!$C$23,C$9='5. Risk Assessment'!$D$23),'5. Risk Assessment'!$A$23&amp;CHAR(10),"")&amp;IF(AND('5. Risk Assessment'!$A$24&lt;&gt;"",$A13='5. Risk Assessment'!$C$24,C$9='5. Risk Assessment'!$D$24),'5. Risk Assessment'!$A$24&amp;CHAR(10),"")&amp;IF(AND('5. Risk Assessment'!$A$25&lt;&gt;"",$A13='5. Risk Assessment'!$C$25,C$9='5. Risk Assessment'!$D$25),'5. Risk Assessment'!$A$25&amp;CHAR(10),"")&amp;IF(AND('5. Risk Assessment'!$A$26&lt;&gt;"",$A13='5. Risk Assessment'!$C$26,C$9='5. Risk Assessment'!$D$26),'5. Risk Assessment'!$A$26&amp;CHAR(10),"")&amp;IF(AND('5. Risk Assessment'!$A$27&lt;&gt;"",$A13='5. Risk Assessment'!$C$27,C$9='5. Risk Assessment'!$D$27),'5. Risk Assessment'!$A$27&amp;CHAR(10),"")&amp;IF(AND('5. Risk Assessment'!$A$28&lt;&gt;"",$A13='5. Risk Assessment'!$C$28,C$9='5. Risk Assessment'!$D$28),'5. Risk Assessment'!$A$28&amp;CHAR(10),"")&amp;IF(AND('5. Risk Assessment'!$A$29&lt;&gt;"",$A13='5. Risk Assessment'!$C$29,C$9='5. Risk Assessment'!$D$29),'5. Risk Assessment'!$A$29&amp;CHAR(10),"")&amp;IF(AND('5. Risk Assessment'!$A$30&lt;&gt;"",$A13='5. Risk Assessment'!$C$30,C$9='5. Risk Assessment'!$D$30),'5. Risk Assessment'!$A$30&amp;CHAR(10),"")&amp;IF(AND('5. Risk Assessment'!$A$31&lt;&gt;"",$A13='5. Risk Assessment'!$C$31,C$9='5. Risk Assessment'!$D$31),'5. Risk Assessment'!$A$31&amp;CHAR(10),"")&amp;IF(AND('5. Risk Assessment'!$A$32&lt;&gt;"",$A13='5. Risk Assessment'!$C$32,C$9='5. Risk Assessment'!$D$32),'5. Risk Assessment'!$A$32&amp;CHAR(10),"")&amp;IF(AND('5. Risk Assessment'!$A$33&lt;&gt;"",$A13='5. Risk Assessment'!$C$33,C$9='5. Risk Assessment'!$D$33),'5. Risk Assessment'!$A$33&amp;CHAR(10),"")&amp;IF(AND('5. Risk Assessment'!$A$34&lt;&gt;"",$A13='5. Risk Assessment'!$C$34,C$9='5. Risk Assessment'!$D$34),'5. Risk Assessment'!$A$34&amp;CHAR(10),"")&amp;IF(AND('5. Risk Assessment'!$A$35&lt;&gt;"",$A13='5. Risk Assessment'!$C$35,C$9='5. Risk Assessment'!$D$35),'5. Risk Assessment'!$A$35&amp;CHAR(10),"")&amp;IF(AND('5. Risk Assessment'!$A$36&lt;&gt;"",$A13='5. Risk Assessment'!$C$36,C$9='5. Risk Assessment'!$D$36),'5. Risk Assessment'!$A$36&amp;CHAR(10),"")&amp;IF(AND('5. Risk Assessment'!$A$37&lt;&gt;"",$A13='5. Risk Assessment'!$C$37,C$9='5. Risk Assessment'!$D$37),'5. Risk Assessment'!$A$37&amp;CHAR(10),"")&amp;IF(AND('5. Risk Assessment'!$A$38&lt;&gt;"",$A13='5. Risk Assessment'!$C$38,C$9='5. Risk Assessment'!$D$38),'5. Risk Assessment'!$A$38&amp;CHAR(10),"")&amp;IF(AND('5. Risk Assessment'!$A$39&lt;&gt;"",$A13='5. Risk Assessment'!$C$39,C$9='5. Risk Assessment'!$D$39),'5. Risk Assessment'!$A$39&amp;CHAR(10),"")&amp;IF(AND('5. Risk Assessment'!$A$40&lt;&gt;"",$A13='5. Risk Assessment'!$C$40,C$9='5. Risk Assessment'!$D$40),'5. Risk Assessment'!$A$40&amp;CHAR(10),"")&amp;IF(AND('5. Risk Assessment'!$A$41&lt;&gt;"",$A13='5. Risk Assessment'!$C$41,C$9='5. Risk Assessment'!$D$41),'5. Risk Assessment'!$A$41&amp;CHAR(10),"")&amp;IF(AND('5. Risk Assessment'!$A$42&lt;&gt;"",$A13='5. Risk Assessment'!$C$42,C$9='5. Risk Assessment'!$D$42),'5. Risk Assessment'!$A$42&amp;CHAR(10),"")&amp;IF(AND('5. Risk Assessment'!$A$43&lt;&gt;"",$A13='5. Risk Assessment'!$C$43,C$9='5. Risk Assessment'!$D$43),'5. Risk Assessment'!$A$43&amp;CHAR(10),"")&amp;IF(AND('5. Risk Assessment'!$A$44&lt;&gt;"",$A13='5. Risk Assessment'!$C$44,C$9='5. Risk Assessment'!$D$44),'5. Risk Assessment'!$A$44&amp;CHAR(10),"")&amp;IF(AND('5. Risk Assessment'!$A$45&lt;&gt;"",$A13='5. Risk Assessment'!$C$45,C$9='5. Risk Assessment'!$D$45),'5. Risk Assessment'!$A$45&amp;CHAR(10),"")&amp;IF(AND('5. Risk Assessment'!$A$46&lt;&gt;"",$A13='5. Risk Assessment'!$C$46,C$9='5. Risk Assessment'!$D$46),'5. Risk Assessment'!$A$46&amp;CHAR(10),"")&amp;IF(AND('5. Risk Assessment'!$A$47&lt;&gt;"",$A13='5. Risk Assessment'!$C$47,C$9='5. Risk Assessment'!$D$47),'5. Risk Assessment'!$A$47&amp;CHAR(10),"")&amp;IF(AND('5. Risk Assessment'!$A$48&lt;&gt;"",$A13='5. Risk Assessment'!$C$48,C$9='5. Risk Assessment'!$D$48),'5. Risk Assessment'!$A$48&amp;CHAR(10),"")&amp;IF(AND('5. Risk Assessment'!$A$49&lt;&gt;"",$A13='5. Risk Assessment'!$C$49,C$9='5. Risk Assessment'!$D$49),'5. Risk Assessment'!$A$49&amp;CHAR(10),"")&amp;IF(AND('5. Risk Assessment'!$A$50&lt;&gt;"",$A13='5. Risk Assessment'!$C$50,C$9='5. Risk Assessment'!$D$50),'5. Risk Assessment'!$A$50&amp;CHAR(10),"")&amp;IF(AND('5. Risk Assessment'!$A$51&lt;&gt;"",$A13='5. Risk Assessment'!$C$51,C$9='5. Risk Assessment'!$D$51),'5. Risk Assessment'!$A$51&amp;CHAR(10),"")&amp;IF(AND('5. Risk Assessment'!$A$52&lt;&gt;"",$A13='5. Risk Assessment'!$C$52,C$9='5. Risk Assessment'!$D$52),'5. Risk Assessment'!$A$52&amp;CHAR(10),"")&amp;IF(AND('5. Risk Assessment'!$A$53&lt;&gt;"",$A13='5. Risk Assessment'!$C$53,C$9='5. Risk Assessment'!$D$53),'5. Risk Assessment'!$A$53&amp;CHAR(10),"")&amp;IF(AND('5. Risk Assessment'!$A$54&lt;&gt;"",$A13='5. Risk Assessment'!$C$54,C$9='5. Risk Assessment'!$D$54),'5. Risk Assessment'!$A$54&amp;CHAR(10),"")&amp;IF(AND('5. Risk Assessment'!$A$55&lt;&gt;"",$A13='5. Risk Assessment'!$C$55,C$9='5. Risk Assessment'!$D$55),'5. Risk Assessment'!$A$55&amp;CHAR(10),"")&amp;IF(AND('5. Risk Assessment'!$A$56&lt;&gt;"",$A13='5. Risk Assessment'!$C$56,C$9='5. Risk Assessment'!$D$56),'5. Risk Assessment'!$A$56&amp;CHAR(10),"")&amp;IF(AND('5. Risk Assessment'!$A$57&lt;&gt;"",$A13='5. Risk Assessment'!$C$57,C$9='5. Risk Assessment'!$D$57),'5. Risk Assessment'!$A$57&amp;CHAR(10),"")&amp;IF(AND('5. Risk Assessment'!$A$58&lt;&gt;"",$A13='5. Risk Assessment'!$C$58,C$9='5. Risk Assessment'!$D$58),'5. Risk Assessment'!$A$58&amp;CHAR(10),"")&amp;IF(AND('5. Risk Assessment'!$A$59&lt;&gt;"",$A13='5. Risk Assessment'!$C$59,C$9='5. Risk Assessment'!$D$59),'5. Risk Assessment'!$A$59&amp;CHAR(10),"")&amp;IF(AND('5. Risk Assessment'!$A$60&lt;&gt;"",$A13='5. Risk Assessment'!$C$60,C$9='5. Risk Assessment'!$D$60),'5. Risk Assessment'!$A$60&amp;CHAR(10),"")&amp;IF(AND('5. Risk Assessment'!$A$61&lt;&gt;"",$A13='5. Risk Assessment'!$C$61,C$9='5. Risk Assessment'!$D$61),'5. Risk Assessment'!$A$61&amp;CHAR(10),"")</x:f>
      </x:c>
      <x:c r="D13" s="23" t="str">
        <x:f>IF(AND('5. Risk Assessment'!$A$6&lt;&gt;"",$A13='5. Risk Assessment'!$C$6,D$9='5. Risk Assessment'!$D$6),'5. Risk Assessment'!$A$6&amp;CHAR(10),"")&amp;IF(AND('5. Risk Assessment'!$A$7&lt;&gt;"",$A13='5. Risk Assessment'!$C$7,D$9='5. Risk Assessment'!$D$7),'5. Risk Assessment'!$A$7&amp;CHAR(10),"")&amp;IF(AND('5. Risk Assessment'!$A$8&lt;&gt;"",$A13='5. Risk Assessment'!$C$8,D$9='5. Risk Assessment'!$D$8),'5. Risk Assessment'!$A$8&amp;CHAR(10),"")&amp;IF(AND('5. Risk Assessment'!$A$9&lt;&gt;"",$A13='5. Risk Assessment'!$C$9,D$9='5. Risk Assessment'!$D$9),'5. Risk Assessment'!$A$9&amp;CHAR(10),"")&amp;IF(AND('5. Risk Assessment'!$A$10&lt;&gt;"",$A13='5. Risk Assessment'!$C$10,D$9='5. Risk Assessment'!$D$10),'5. Risk Assessment'!$A$10&amp;CHAR(10),"")&amp;IF(AND('5. Risk Assessment'!$A$11&lt;&gt;"",$A13='5. Risk Assessment'!$C$11,D$9='5. Risk Assessment'!$D$11),'5. Risk Assessment'!$A$11&amp;CHAR(10),"")&amp;IF(AND('5. Risk Assessment'!$A$12&lt;&gt;"",$A13='5. Risk Assessment'!$C$12,D$9='5. Risk Assessment'!$D$12),'5. Risk Assessment'!$A$12&amp;CHAR(10),"")&amp;IF(AND('5. Risk Assessment'!$A$13&lt;&gt;"",$A13='5. Risk Assessment'!$C$13,D$9='5. Risk Assessment'!$D$13),'5. Risk Assessment'!$A$13&amp;CHAR(10),"")&amp;IF(AND('5. Risk Assessment'!$A$14&lt;&gt;"",$A13='5. Risk Assessment'!$C$14,D$9='5. Risk Assessment'!$D$14),'5. Risk Assessment'!$A$14&amp;CHAR(10),"")&amp;IF(AND('5. Risk Assessment'!$A$15&lt;&gt;"",$A13='5. Risk Assessment'!$C$15,D$9='5. Risk Assessment'!$D$15),'5. Risk Assessment'!$A$15&amp;CHAR(10),"")&amp;IF(AND('5. Risk Assessment'!$A$16&lt;&gt;"",$A13='5. Risk Assessment'!$C$16,D$9='5. Risk Assessment'!$D$16),'5. Risk Assessment'!$A$16&amp;CHAR(10),"")&amp;IF(AND('5. Risk Assessment'!$A$17&lt;&gt;"",$A13='5. Risk Assessment'!$C$17,D$9='5. Risk Assessment'!$D$17),'5. Risk Assessment'!$A$17&amp;CHAR(10),"")&amp;IF(AND('5. Risk Assessment'!$A$18&lt;&gt;"",$A13='5. Risk Assessment'!$C$18,D$9='5. Risk Assessment'!$D$18),'5. Risk Assessment'!$A$18&amp;CHAR(10),"")&amp;IF(AND('5. Risk Assessment'!$A$19&lt;&gt;"",$A13='5. Risk Assessment'!$C$19,D$9='5. Risk Assessment'!$D$19),'5. Risk Assessment'!$A$19&amp;CHAR(10),"")&amp;IF(AND('5. Risk Assessment'!$A$20&lt;&gt;"",$A13='5. Risk Assessment'!$C$20,D$9='5. Risk Assessment'!$D$20),'5. Risk Assessment'!$A$20&amp;CHAR(10),"")&amp;IF(AND('5. Risk Assessment'!$A$21&lt;&gt;"",$A13='5. Risk Assessment'!$C$21,D$9='5. Risk Assessment'!$D$21),'5. Risk Assessment'!$A$21&amp;CHAR(10),"")&amp;IF(AND('5. Risk Assessment'!$A$22&lt;&gt;"",$A13='5. Risk Assessment'!$C$22,D$9='5. Risk Assessment'!$D$22),'5. Risk Assessment'!$A$22&amp;CHAR(10),"")&amp;IF(AND('5. Risk Assessment'!$A$23&lt;&gt;"",$A13='5. Risk Assessment'!$C$23,D$9='5. Risk Assessment'!$D$23),'5. Risk Assessment'!$A$23&amp;CHAR(10),"")&amp;IF(AND('5. Risk Assessment'!$A$24&lt;&gt;"",$A13='5. Risk Assessment'!$C$24,D$9='5. Risk Assessment'!$D$24),'5. Risk Assessment'!$A$24&amp;CHAR(10),"")&amp;IF(AND('5. Risk Assessment'!$A$25&lt;&gt;"",$A13='5. Risk Assessment'!$C$25,D$9='5. Risk Assessment'!$D$25),'5. Risk Assessment'!$A$25&amp;CHAR(10),"")&amp;IF(AND('5. Risk Assessment'!$A$26&lt;&gt;"",$A13='5. Risk Assessment'!$C$26,D$9='5. Risk Assessment'!$D$26),'5. Risk Assessment'!$A$26&amp;CHAR(10),"")&amp;IF(AND('5. Risk Assessment'!$A$27&lt;&gt;"",$A13='5. Risk Assessment'!$C$27,D$9='5. Risk Assessment'!$D$27),'5. Risk Assessment'!$A$27&amp;CHAR(10),"")&amp;IF(AND('5. Risk Assessment'!$A$28&lt;&gt;"",$A13='5. Risk Assessment'!$C$28,D$9='5. Risk Assessment'!$D$28),'5. Risk Assessment'!$A$28&amp;CHAR(10),"")&amp;IF(AND('5. Risk Assessment'!$A$29&lt;&gt;"",$A13='5. Risk Assessment'!$C$29,D$9='5. Risk Assessment'!$D$29),'5. Risk Assessment'!$A$29&amp;CHAR(10),"")&amp;IF(AND('5. Risk Assessment'!$A$30&lt;&gt;"",$A13='5. Risk Assessment'!$C$30,D$9='5. Risk Assessment'!$D$30),'5. Risk Assessment'!$A$30&amp;CHAR(10),"")&amp;IF(AND('5. Risk Assessment'!$A$31&lt;&gt;"",$A13='5. Risk Assessment'!$C$31,D$9='5. Risk Assessment'!$D$31),'5. Risk Assessment'!$A$31&amp;CHAR(10),"")&amp;IF(AND('5. Risk Assessment'!$A$32&lt;&gt;"",$A13='5. Risk Assessment'!$C$32,D$9='5. Risk Assessment'!$D$32),'5. Risk Assessment'!$A$32&amp;CHAR(10),"")&amp;IF(AND('5. Risk Assessment'!$A$33&lt;&gt;"",$A13='5. Risk Assessment'!$C$33,D$9='5. Risk Assessment'!$D$33),'5. Risk Assessment'!$A$33&amp;CHAR(10),"")&amp;IF(AND('5. Risk Assessment'!$A$34&lt;&gt;"",$A13='5. Risk Assessment'!$C$34,D$9='5. Risk Assessment'!$D$34),'5. Risk Assessment'!$A$34&amp;CHAR(10),"")&amp;IF(AND('5. Risk Assessment'!$A$35&lt;&gt;"",$A13='5. Risk Assessment'!$C$35,D$9='5. Risk Assessment'!$D$35),'5. Risk Assessment'!$A$35&amp;CHAR(10),"")&amp;IF(AND('5. Risk Assessment'!$A$36&lt;&gt;"",$A13='5. Risk Assessment'!$C$36,D$9='5. Risk Assessment'!$D$36),'5. Risk Assessment'!$A$36&amp;CHAR(10),"")&amp;IF(AND('5. Risk Assessment'!$A$37&lt;&gt;"",$A13='5. Risk Assessment'!$C$37,D$9='5. Risk Assessment'!$D$37),'5. Risk Assessment'!$A$37&amp;CHAR(10),"")&amp;IF(AND('5. Risk Assessment'!$A$38&lt;&gt;"",$A13='5. Risk Assessment'!$C$38,D$9='5. Risk Assessment'!$D$38),'5. Risk Assessment'!$A$38&amp;CHAR(10),"")&amp;IF(AND('5. Risk Assessment'!$A$39&lt;&gt;"",$A13='5. Risk Assessment'!$C$39,D$9='5. Risk Assessment'!$D$39),'5. Risk Assessment'!$A$39&amp;CHAR(10),"")&amp;IF(AND('5. Risk Assessment'!$A$40&lt;&gt;"",$A13='5. Risk Assessment'!$C$40,D$9='5. Risk Assessment'!$D$40),'5. Risk Assessment'!$A$40&amp;CHAR(10),"")&amp;IF(AND('5. Risk Assessment'!$A$41&lt;&gt;"",$A13='5. Risk Assessment'!$C$41,D$9='5. Risk Assessment'!$D$41),'5. Risk Assessment'!$A$41&amp;CHAR(10),"")&amp;IF(AND('5. Risk Assessment'!$A$42&lt;&gt;"",$A13='5. Risk Assessment'!$C$42,D$9='5. Risk Assessment'!$D$42),'5. Risk Assessment'!$A$42&amp;CHAR(10),"")&amp;IF(AND('5. Risk Assessment'!$A$43&lt;&gt;"",$A13='5. Risk Assessment'!$C$43,D$9='5. Risk Assessment'!$D$43),'5. Risk Assessment'!$A$43&amp;CHAR(10),"")&amp;IF(AND('5. Risk Assessment'!$A$44&lt;&gt;"",$A13='5. Risk Assessment'!$C$44,D$9='5. Risk Assessment'!$D$44),'5. Risk Assessment'!$A$44&amp;CHAR(10),"")&amp;IF(AND('5. Risk Assessment'!$A$45&lt;&gt;"",$A13='5. Risk Assessment'!$C$45,D$9='5. Risk Assessment'!$D$45),'5. Risk Assessment'!$A$45&amp;CHAR(10),"")&amp;IF(AND('5. Risk Assessment'!$A$46&lt;&gt;"",$A13='5. Risk Assessment'!$C$46,D$9='5. Risk Assessment'!$D$46),'5. Risk Assessment'!$A$46&amp;CHAR(10),"")&amp;IF(AND('5. Risk Assessment'!$A$47&lt;&gt;"",$A13='5. Risk Assessment'!$C$47,D$9='5. Risk Assessment'!$D$47),'5. Risk Assessment'!$A$47&amp;CHAR(10),"")&amp;IF(AND('5. Risk Assessment'!$A$48&lt;&gt;"",$A13='5. Risk Assessment'!$C$48,D$9='5. Risk Assessment'!$D$48),'5. Risk Assessment'!$A$48&amp;CHAR(10),"")&amp;IF(AND('5. Risk Assessment'!$A$49&lt;&gt;"",$A13='5. Risk Assessment'!$C$49,D$9='5. Risk Assessment'!$D$49),'5. Risk Assessment'!$A$49&amp;CHAR(10),"")&amp;IF(AND('5. Risk Assessment'!$A$50&lt;&gt;"",$A13='5. Risk Assessment'!$C$50,D$9='5. Risk Assessment'!$D$50),'5. Risk Assessment'!$A$50&amp;CHAR(10),"")&amp;IF(AND('5. Risk Assessment'!$A$51&lt;&gt;"",$A13='5. Risk Assessment'!$C$51,D$9='5. Risk Assessment'!$D$51),'5. Risk Assessment'!$A$51&amp;CHAR(10),"")&amp;IF(AND('5. Risk Assessment'!$A$52&lt;&gt;"",$A13='5. Risk Assessment'!$C$52,D$9='5. Risk Assessment'!$D$52),'5. Risk Assessment'!$A$52&amp;CHAR(10),"")&amp;IF(AND('5. Risk Assessment'!$A$53&lt;&gt;"",$A13='5. Risk Assessment'!$C$53,D$9='5. Risk Assessment'!$D$53),'5. Risk Assessment'!$A$53&amp;CHAR(10),"")&amp;IF(AND('5. Risk Assessment'!$A$54&lt;&gt;"",$A13='5. Risk Assessment'!$C$54,D$9='5. Risk Assessment'!$D$54),'5. Risk Assessment'!$A$54&amp;CHAR(10),"")&amp;IF(AND('5. Risk Assessment'!$A$55&lt;&gt;"",$A13='5. Risk Assessment'!$C$55,D$9='5. Risk Assessment'!$D$55),'5. Risk Assessment'!$A$55&amp;CHAR(10),"")&amp;IF(AND('5. Risk Assessment'!$A$56&lt;&gt;"",$A13='5. Risk Assessment'!$C$56,D$9='5. Risk Assessment'!$D$56),'5. Risk Assessment'!$A$56&amp;CHAR(10),"")&amp;IF(AND('5. Risk Assessment'!$A$57&lt;&gt;"",$A13='5. Risk Assessment'!$C$57,D$9='5. Risk Assessment'!$D$57),'5. Risk Assessment'!$A$57&amp;CHAR(10),"")&amp;IF(AND('5. Risk Assessment'!$A$58&lt;&gt;"",$A13='5. Risk Assessment'!$C$58,D$9='5. Risk Assessment'!$D$58),'5. Risk Assessment'!$A$58&amp;CHAR(10),"")&amp;IF(AND('5. Risk Assessment'!$A$59&lt;&gt;"",$A13='5. Risk Assessment'!$C$59,D$9='5. Risk Assessment'!$D$59),'5. Risk Assessment'!$A$59&amp;CHAR(10),"")&amp;IF(AND('5. Risk Assessment'!$A$60&lt;&gt;"",$A13='5. Risk Assessment'!$C$60,D$9='5. Risk Assessment'!$D$60),'5. Risk Assessment'!$A$60&amp;CHAR(10),"")&amp;IF(AND('5. Risk Assessment'!$A$61&lt;&gt;"",$A13='5. Risk Assessment'!$C$61,D$9='5. Risk Assessment'!$D$61),'5. Risk Assessment'!$A$61&amp;CHAR(10),"")</x:f>
      </x:c>
      <x:c r="E13" s="23" t="str">
        <x:f>IF(AND('5. Risk Assessment'!$A$6&lt;&gt;"",$A13='5. Risk Assessment'!$C$6,E$9='5. Risk Assessment'!$D$6),'5. Risk Assessment'!$A$6&amp;CHAR(10),"")&amp;IF(AND('5. Risk Assessment'!$A$7&lt;&gt;"",$A13='5. Risk Assessment'!$C$7,E$9='5. Risk Assessment'!$D$7),'5. Risk Assessment'!$A$7&amp;CHAR(10),"")&amp;IF(AND('5. Risk Assessment'!$A$8&lt;&gt;"",$A13='5. Risk Assessment'!$C$8,E$9='5. Risk Assessment'!$D$8),'5. Risk Assessment'!$A$8&amp;CHAR(10),"")&amp;IF(AND('5. Risk Assessment'!$A$9&lt;&gt;"",$A13='5. Risk Assessment'!$C$9,E$9='5. Risk Assessment'!$D$9),'5. Risk Assessment'!$A$9&amp;CHAR(10),"")&amp;IF(AND('5. Risk Assessment'!$A$10&lt;&gt;"",$A13='5. Risk Assessment'!$C$10,E$9='5. Risk Assessment'!$D$10),'5. Risk Assessment'!$A$10&amp;CHAR(10),"")&amp;IF(AND('5. Risk Assessment'!$A$11&lt;&gt;"",$A13='5. Risk Assessment'!$C$11,E$9='5. Risk Assessment'!$D$11),'5. Risk Assessment'!$A$11&amp;CHAR(10),"")&amp;IF(AND('5. Risk Assessment'!$A$12&lt;&gt;"",$A13='5. Risk Assessment'!$C$12,E$9='5. Risk Assessment'!$D$12),'5. Risk Assessment'!$A$12&amp;CHAR(10),"")&amp;IF(AND('5. Risk Assessment'!$A$13&lt;&gt;"",$A13='5. Risk Assessment'!$C$13,E$9='5. Risk Assessment'!$D$13),'5. Risk Assessment'!$A$13&amp;CHAR(10),"")&amp;IF(AND('5. Risk Assessment'!$A$14&lt;&gt;"",$A13='5. Risk Assessment'!$C$14,E$9='5. Risk Assessment'!$D$14),'5. Risk Assessment'!$A$14&amp;CHAR(10),"")&amp;IF(AND('5. Risk Assessment'!$A$15&lt;&gt;"",$A13='5. Risk Assessment'!$C$15,E$9='5. Risk Assessment'!$D$15),'5. Risk Assessment'!$A$15&amp;CHAR(10),"")&amp;IF(AND('5. Risk Assessment'!$A$16&lt;&gt;"",$A13='5. Risk Assessment'!$C$16,E$9='5. Risk Assessment'!$D$16),'5. Risk Assessment'!$A$16&amp;CHAR(10),"")&amp;IF(AND('5. Risk Assessment'!$A$17&lt;&gt;"",$A13='5. Risk Assessment'!$C$17,E$9='5. Risk Assessment'!$D$17),'5. Risk Assessment'!$A$17&amp;CHAR(10),"")&amp;IF(AND('5. Risk Assessment'!$A$18&lt;&gt;"",$A13='5. Risk Assessment'!$C$18,E$9='5. Risk Assessment'!$D$18),'5. Risk Assessment'!$A$18&amp;CHAR(10),"")&amp;IF(AND('5. Risk Assessment'!$A$19&lt;&gt;"",$A13='5. Risk Assessment'!$C$19,E$9='5. Risk Assessment'!$D$19),'5. Risk Assessment'!$A$19&amp;CHAR(10),"")&amp;IF(AND('5. Risk Assessment'!$A$20&lt;&gt;"",$A13='5. Risk Assessment'!$C$20,E$9='5. Risk Assessment'!$D$20),'5. Risk Assessment'!$A$20&amp;CHAR(10),"")&amp;IF(AND('5. Risk Assessment'!$A$21&lt;&gt;"",$A13='5. Risk Assessment'!$C$21,E$9='5. Risk Assessment'!$D$21),'5. Risk Assessment'!$A$21&amp;CHAR(10),"")&amp;IF(AND('5. Risk Assessment'!$A$22&lt;&gt;"",$A13='5. Risk Assessment'!$C$22,E$9='5. Risk Assessment'!$D$22),'5. Risk Assessment'!$A$22&amp;CHAR(10),"")&amp;IF(AND('5. Risk Assessment'!$A$23&lt;&gt;"",$A13='5. Risk Assessment'!$C$23,E$9='5. Risk Assessment'!$D$23),'5. Risk Assessment'!$A$23&amp;CHAR(10),"")&amp;IF(AND('5. Risk Assessment'!$A$24&lt;&gt;"",$A13='5. Risk Assessment'!$C$24,E$9='5. Risk Assessment'!$D$24),'5. Risk Assessment'!$A$24&amp;CHAR(10),"")&amp;IF(AND('5. Risk Assessment'!$A$25&lt;&gt;"",$A13='5. Risk Assessment'!$C$25,E$9='5. Risk Assessment'!$D$25),'5. Risk Assessment'!$A$25&amp;CHAR(10),"")&amp;IF(AND('5. Risk Assessment'!$A$26&lt;&gt;"",$A13='5. Risk Assessment'!$C$26,E$9='5. Risk Assessment'!$D$26),'5. Risk Assessment'!$A$26&amp;CHAR(10),"")&amp;IF(AND('5. Risk Assessment'!$A$27&lt;&gt;"",$A13='5. Risk Assessment'!$C$27,E$9='5. Risk Assessment'!$D$27),'5. Risk Assessment'!$A$27&amp;CHAR(10),"")&amp;IF(AND('5. Risk Assessment'!$A$28&lt;&gt;"",$A13='5. Risk Assessment'!$C$28,E$9='5. Risk Assessment'!$D$28),'5. Risk Assessment'!$A$28&amp;CHAR(10),"")&amp;IF(AND('5. Risk Assessment'!$A$29&lt;&gt;"",$A13='5. Risk Assessment'!$C$29,E$9='5. Risk Assessment'!$D$29),'5. Risk Assessment'!$A$29&amp;CHAR(10),"")&amp;IF(AND('5. Risk Assessment'!$A$30&lt;&gt;"",$A13='5. Risk Assessment'!$C$30,E$9='5. Risk Assessment'!$D$30),'5. Risk Assessment'!$A$30&amp;CHAR(10),"")&amp;IF(AND('5. Risk Assessment'!$A$31&lt;&gt;"",$A13='5. Risk Assessment'!$C$31,E$9='5. Risk Assessment'!$D$31),'5. Risk Assessment'!$A$31&amp;CHAR(10),"")&amp;IF(AND('5. Risk Assessment'!$A$32&lt;&gt;"",$A13='5. Risk Assessment'!$C$32,E$9='5. Risk Assessment'!$D$32),'5. Risk Assessment'!$A$32&amp;CHAR(10),"")&amp;IF(AND('5. Risk Assessment'!$A$33&lt;&gt;"",$A13='5. Risk Assessment'!$C$33,E$9='5. Risk Assessment'!$D$33),'5. Risk Assessment'!$A$33&amp;CHAR(10),"")&amp;IF(AND('5. Risk Assessment'!$A$34&lt;&gt;"",$A13='5. Risk Assessment'!$C$34,E$9='5. Risk Assessment'!$D$34),'5. Risk Assessment'!$A$34&amp;CHAR(10),"")&amp;IF(AND('5. Risk Assessment'!$A$35&lt;&gt;"",$A13='5. Risk Assessment'!$C$35,E$9='5. Risk Assessment'!$D$35),'5. Risk Assessment'!$A$35&amp;CHAR(10),"")&amp;IF(AND('5. Risk Assessment'!$A$36&lt;&gt;"",$A13='5. Risk Assessment'!$C$36,E$9='5. Risk Assessment'!$D$36),'5. Risk Assessment'!$A$36&amp;CHAR(10),"")&amp;IF(AND('5. Risk Assessment'!$A$37&lt;&gt;"",$A13='5. Risk Assessment'!$C$37,E$9='5. Risk Assessment'!$D$37),'5. Risk Assessment'!$A$37&amp;CHAR(10),"")&amp;IF(AND('5. Risk Assessment'!$A$38&lt;&gt;"",$A13='5. Risk Assessment'!$C$38,E$9='5. Risk Assessment'!$D$38),'5. Risk Assessment'!$A$38&amp;CHAR(10),"")&amp;IF(AND('5. Risk Assessment'!$A$39&lt;&gt;"",$A13='5. Risk Assessment'!$C$39,E$9='5. Risk Assessment'!$D$39),'5. Risk Assessment'!$A$39&amp;CHAR(10),"")&amp;IF(AND('5. Risk Assessment'!$A$40&lt;&gt;"",$A13='5. Risk Assessment'!$C$40,E$9='5. Risk Assessment'!$D$40),'5. Risk Assessment'!$A$40&amp;CHAR(10),"")&amp;IF(AND('5. Risk Assessment'!$A$41&lt;&gt;"",$A13='5. Risk Assessment'!$C$41,E$9='5. Risk Assessment'!$D$41),'5. Risk Assessment'!$A$41&amp;CHAR(10),"")&amp;IF(AND('5. Risk Assessment'!$A$42&lt;&gt;"",$A13='5. Risk Assessment'!$C$42,E$9='5. Risk Assessment'!$D$42),'5. Risk Assessment'!$A$42&amp;CHAR(10),"")&amp;IF(AND('5. Risk Assessment'!$A$43&lt;&gt;"",$A13='5. Risk Assessment'!$C$43,E$9='5. Risk Assessment'!$D$43),'5. Risk Assessment'!$A$43&amp;CHAR(10),"")&amp;IF(AND('5. Risk Assessment'!$A$44&lt;&gt;"",$A13='5. Risk Assessment'!$C$44,E$9='5. Risk Assessment'!$D$44),'5. Risk Assessment'!$A$44&amp;CHAR(10),"")&amp;IF(AND('5. Risk Assessment'!$A$45&lt;&gt;"",$A13='5. Risk Assessment'!$C$45,E$9='5. Risk Assessment'!$D$45),'5. Risk Assessment'!$A$45&amp;CHAR(10),"")&amp;IF(AND('5. Risk Assessment'!$A$46&lt;&gt;"",$A13='5. Risk Assessment'!$C$46,E$9='5. Risk Assessment'!$D$46),'5. Risk Assessment'!$A$46&amp;CHAR(10),"")&amp;IF(AND('5. Risk Assessment'!$A$47&lt;&gt;"",$A13='5. Risk Assessment'!$C$47,E$9='5. Risk Assessment'!$D$47),'5. Risk Assessment'!$A$47&amp;CHAR(10),"")&amp;IF(AND('5. Risk Assessment'!$A$48&lt;&gt;"",$A13='5. Risk Assessment'!$C$48,E$9='5. Risk Assessment'!$D$48),'5. Risk Assessment'!$A$48&amp;CHAR(10),"")&amp;IF(AND('5. Risk Assessment'!$A$49&lt;&gt;"",$A13='5. Risk Assessment'!$C$49,E$9='5. Risk Assessment'!$D$49),'5. Risk Assessment'!$A$49&amp;CHAR(10),"")&amp;IF(AND('5. Risk Assessment'!$A$50&lt;&gt;"",$A13='5. Risk Assessment'!$C$50,E$9='5. Risk Assessment'!$D$50),'5. Risk Assessment'!$A$50&amp;CHAR(10),"")&amp;IF(AND('5. Risk Assessment'!$A$51&lt;&gt;"",$A13='5. Risk Assessment'!$C$51,E$9='5. Risk Assessment'!$D$51),'5. Risk Assessment'!$A$51&amp;CHAR(10),"")&amp;IF(AND('5. Risk Assessment'!$A$52&lt;&gt;"",$A13='5. Risk Assessment'!$C$52,E$9='5. Risk Assessment'!$D$52),'5. Risk Assessment'!$A$52&amp;CHAR(10),"")&amp;IF(AND('5. Risk Assessment'!$A$53&lt;&gt;"",$A13='5. Risk Assessment'!$C$53,E$9='5. Risk Assessment'!$D$53),'5. Risk Assessment'!$A$53&amp;CHAR(10),"")&amp;IF(AND('5. Risk Assessment'!$A$54&lt;&gt;"",$A13='5. Risk Assessment'!$C$54,E$9='5. Risk Assessment'!$D$54),'5. Risk Assessment'!$A$54&amp;CHAR(10),"")&amp;IF(AND('5. Risk Assessment'!$A$55&lt;&gt;"",$A13='5. Risk Assessment'!$C$55,E$9='5. Risk Assessment'!$D$55),'5. Risk Assessment'!$A$55&amp;CHAR(10),"")&amp;IF(AND('5. Risk Assessment'!$A$56&lt;&gt;"",$A13='5. Risk Assessment'!$C$56,E$9='5. Risk Assessment'!$D$56),'5. Risk Assessment'!$A$56&amp;CHAR(10),"")&amp;IF(AND('5. Risk Assessment'!$A$57&lt;&gt;"",$A13='5. Risk Assessment'!$C$57,E$9='5. Risk Assessment'!$D$57),'5. Risk Assessment'!$A$57&amp;CHAR(10),"")&amp;IF(AND('5. Risk Assessment'!$A$58&lt;&gt;"",$A13='5. Risk Assessment'!$C$58,E$9='5. Risk Assessment'!$D$58),'5. Risk Assessment'!$A$58&amp;CHAR(10),"")&amp;IF(AND('5. Risk Assessment'!$A$59&lt;&gt;"",$A13='5. Risk Assessment'!$C$59,E$9='5. Risk Assessment'!$D$59),'5. Risk Assessment'!$A$59&amp;CHAR(10),"")&amp;IF(AND('5. Risk Assessment'!$A$60&lt;&gt;"",$A13='5. Risk Assessment'!$C$60,E$9='5. Risk Assessment'!$D$60),'5. Risk Assessment'!$A$60&amp;CHAR(10),"")&amp;IF(AND('5. Risk Assessment'!$A$61&lt;&gt;"",$A13='5. Risk Assessment'!$C$61,E$9='5. Risk Assessment'!$D$61),'5. Risk Assessment'!$A$61&amp;CHAR(10),"")</x:f>
      </x:c>
      <x:c r="F13" s="24" t="str">
        <x:f>IF(AND('5. Risk Assessment'!$A$6&lt;&gt;"",$A13='5. Risk Assessment'!$C$6,F$9='5. Risk Assessment'!$D$6),'5. Risk Assessment'!$A$6&amp;CHAR(10),"")&amp;IF(AND('5. Risk Assessment'!$A$7&lt;&gt;"",$A13='5. Risk Assessment'!$C$7,F$9='5. Risk Assessment'!$D$7),'5. Risk Assessment'!$A$7&amp;CHAR(10),"")&amp;IF(AND('5. Risk Assessment'!$A$8&lt;&gt;"",$A13='5. Risk Assessment'!$C$8,F$9='5. Risk Assessment'!$D$8),'5. Risk Assessment'!$A$8&amp;CHAR(10),"")&amp;IF(AND('5. Risk Assessment'!$A$9&lt;&gt;"",$A13='5. Risk Assessment'!$C$9,F$9='5. Risk Assessment'!$D$9),'5. Risk Assessment'!$A$9&amp;CHAR(10),"")&amp;IF(AND('5. Risk Assessment'!$A$10&lt;&gt;"",$A13='5. Risk Assessment'!$C$10,F$9='5. Risk Assessment'!$D$10),'5. Risk Assessment'!$A$10&amp;CHAR(10),"")&amp;IF(AND('5. Risk Assessment'!$A$11&lt;&gt;"",$A13='5. Risk Assessment'!$C$11,F$9='5. Risk Assessment'!$D$11),'5. Risk Assessment'!$A$11&amp;CHAR(10),"")&amp;IF(AND('5. Risk Assessment'!$A$12&lt;&gt;"",$A13='5. Risk Assessment'!$C$12,F$9='5. Risk Assessment'!$D$12),'5. Risk Assessment'!$A$12&amp;CHAR(10),"")&amp;IF(AND('5. Risk Assessment'!$A$13&lt;&gt;"",$A13='5. Risk Assessment'!$C$13,F$9='5. Risk Assessment'!$D$13),'5. Risk Assessment'!$A$13&amp;CHAR(10),"")&amp;IF(AND('5. Risk Assessment'!$A$14&lt;&gt;"",$A13='5. Risk Assessment'!$C$14,F$9='5. Risk Assessment'!$D$14),'5. Risk Assessment'!$A$14&amp;CHAR(10),"")&amp;IF(AND('5. Risk Assessment'!$A$15&lt;&gt;"",$A13='5. Risk Assessment'!$C$15,F$9='5. Risk Assessment'!$D$15),'5. Risk Assessment'!$A$15&amp;CHAR(10),"")&amp;IF(AND('5. Risk Assessment'!$A$16&lt;&gt;"",$A13='5. Risk Assessment'!$C$16,F$9='5. Risk Assessment'!$D$16),'5. Risk Assessment'!$A$16&amp;CHAR(10),"")&amp;IF(AND('5. Risk Assessment'!$A$17&lt;&gt;"",$A13='5. Risk Assessment'!$C$17,F$9='5. Risk Assessment'!$D$17),'5. Risk Assessment'!$A$17&amp;CHAR(10),"")&amp;IF(AND('5. Risk Assessment'!$A$18&lt;&gt;"",$A13='5. Risk Assessment'!$C$18,F$9='5. Risk Assessment'!$D$18),'5. Risk Assessment'!$A$18&amp;CHAR(10),"")&amp;IF(AND('5. Risk Assessment'!$A$19&lt;&gt;"",$A13='5. Risk Assessment'!$C$19,F$9='5. Risk Assessment'!$D$19),'5. Risk Assessment'!$A$19&amp;CHAR(10),"")&amp;IF(AND('5. Risk Assessment'!$A$20&lt;&gt;"",$A13='5. Risk Assessment'!$C$20,F$9='5. Risk Assessment'!$D$20),'5. Risk Assessment'!$A$20&amp;CHAR(10),"")&amp;IF(AND('5. Risk Assessment'!$A$21&lt;&gt;"",$A13='5. Risk Assessment'!$C$21,F$9='5. Risk Assessment'!$D$21),'5. Risk Assessment'!$A$21&amp;CHAR(10),"")&amp;IF(AND('5. Risk Assessment'!$A$22&lt;&gt;"",$A13='5. Risk Assessment'!$C$22,F$9='5. Risk Assessment'!$D$22),'5. Risk Assessment'!$A$22&amp;CHAR(10),"")&amp;IF(AND('5. Risk Assessment'!$A$23&lt;&gt;"",$A13='5. Risk Assessment'!$C$23,F$9='5. Risk Assessment'!$D$23),'5. Risk Assessment'!$A$23&amp;CHAR(10),"")&amp;IF(AND('5. Risk Assessment'!$A$24&lt;&gt;"",$A13='5. Risk Assessment'!$C$24,F$9='5. Risk Assessment'!$D$24),'5. Risk Assessment'!$A$24&amp;CHAR(10),"")&amp;IF(AND('5. Risk Assessment'!$A$25&lt;&gt;"",$A13='5. Risk Assessment'!$C$25,F$9='5. Risk Assessment'!$D$25),'5. Risk Assessment'!$A$25&amp;CHAR(10),"")&amp;IF(AND('5. Risk Assessment'!$A$26&lt;&gt;"",$A13='5. Risk Assessment'!$C$26,F$9='5. Risk Assessment'!$D$26),'5. Risk Assessment'!$A$26&amp;CHAR(10),"")&amp;IF(AND('5. Risk Assessment'!$A$27&lt;&gt;"",$A13='5. Risk Assessment'!$C$27,F$9='5. Risk Assessment'!$D$27),'5. Risk Assessment'!$A$27&amp;CHAR(10),"")&amp;IF(AND('5. Risk Assessment'!$A$28&lt;&gt;"",$A13='5. Risk Assessment'!$C$28,F$9='5. Risk Assessment'!$D$28),'5. Risk Assessment'!$A$28&amp;CHAR(10),"")&amp;IF(AND('5. Risk Assessment'!$A$29&lt;&gt;"",$A13='5. Risk Assessment'!$C$29,F$9='5. Risk Assessment'!$D$29),'5. Risk Assessment'!$A$29&amp;CHAR(10),"")&amp;IF(AND('5. Risk Assessment'!$A$30&lt;&gt;"",$A13='5. Risk Assessment'!$C$30,F$9='5. Risk Assessment'!$D$30),'5. Risk Assessment'!$A$30&amp;CHAR(10),"")&amp;IF(AND('5. Risk Assessment'!$A$31&lt;&gt;"",$A13='5. Risk Assessment'!$C$31,F$9='5. Risk Assessment'!$D$31),'5. Risk Assessment'!$A$31&amp;CHAR(10),"")&amp;IF(AND('5. Risk Assessment'!$A$32&lt;&gt;"",$A13='5. Risk Assessment'!$C$32,F$9='5. Risk Assessment'!$D$32),'5. Risk Assessment'!$A$32&amp;CHAR(10),"")&amp;IF(AND('5. Risk Assessment'!$A$33&lt;&gt;"",$A13='5. Risk Assessment'!$C$33,F$9='5. Risk Assessment'!$D$33),'5. Risk Assessment'!$A$33&amp;CHAR(10),"")&amp;IF(AND('5. Risk Assessment'!$A$34&lt;&gt;"",$A13='5. Risk Assessment'!$C$34,F$9='5. Risk Assessment'!$D$34),'5. Risk Assessment'!$A$34&amp;CHAR(10),"")&amp;IF(AND('5. Risk Assessment'!$A$35&lt;&gt;"",$A13='5. Risk Assessment'!$C$35,F$9='5. Risk Assessment'!$D$35),'5. Risk Assessment'!$A$35&amp;CHAR(10),"")&amp;IF(AND('5. Risk Assessment'!$A$36&lt;&gt;"",$A13='5. Risk Assessment'!$C$36,F$9='5. Risk Assessment'!$D$36),'5. Risk Assessment'!$A$36&amp;CHAR(10),"")&amp;IF(AND('5. Risk Assessment'!$A$37&lt;&gt;"",$A13='5. Risk Assessment'!$C$37,F$9='5. Risk Assessment'!$D$37),'5. Risk Assessment'!$A$37&amp;CHAR(10),"")&amp;IF(AND('5. Risk Assessment'!$A$38&lt;&gt;"",$A13='5. Risk Assessment'!$C$38,F$9='5. Risk Assessment'!$D$38),'5. Risk Assessment'!$A$38&amp;CHAR(10),"")&amp;IF(AND('5. Risk Assessment'!$A$39&lt;&gt;"",$A13='5. Risk Assessment'!$C$39,F$9='5. Risk Assessment'!$D$39),'5. Risk Assessment'!$A$39&amp;CHAR(10),"")&amp;IF(AND('5. Risk Assessment'!$A$40&lt;&gt;"",$A13='5. Risk Assessment'!$C$40,F$9='5. Risk Assessment'!$D$40),'5. Risk Assessment'!$A$40&amp;CHAR(10),"")&amp;IF(AND('5. Risk Assessment'!$A$41&lt;&gt;"",$A13='5. Risk Assessment'!$C$41,F$9='5. Risk Assessment'!$D$41),'5. Risk Assessment'!$A$41&amp;CHAR(10),"")&amp;IF(AND('5. Risk Assessment'!$A$42&lt;&gt;"",$A13='5. Risk Assessment'!$C$42,F$9='5. Risk Assessment'!$D$42),'5. Risk Assessment'!$A$42&amp;CHAR(10),"")&amp;IF(AND('5. Risk Assessment'!$A$43&lt;&gt;"",$A13='5. Risk Assessment'!$C$43,F$9='5. Risk Assessment'!$D$43),'5. Risk Assessment'!$A$43&amp;CHAR(10),"")&amp;IF(AND('5. Risk Assessment'!$A$44&lt;&gt;"",$A13='5. Risk Assessment'!$C$44,F$9='5. Risk Assessment'!$D$44),'5. Risk Assessment'!$A$44&amp;CHAR(10),"")&amp;IF(AND('5. Risk Assessment'!$A$45&lt;&gt;"",$A13='5. Risk Assessment'!$C$45,F$9='5. Risk Assessment'!$D$45),'5. Risk Assessment'!$A$45&amp;CHAR(10),"")&amp;IF(AND('5. Risk Assessment'!$A$46&lt;&gt;"",$A13='5. Risk Assessment'!$C$46,F$9='5. Risk Assessment'!$D$46),'5. Risk Assessment'!$A$46&amp;CHAR(10),"")&amp;IF(AND('5. Risk Assessment'!$A$47&lt;&gt;"",$A13='5. Risk Assessment'!$C$47,F$9='5. Risk Assessment'!$D$47),'5. Risk Assessment'!$A$47&amp;CHAR(10),"")&amp;IF(AND('5. Risk Assessment'!$A$48&lt;&gt;"",$A13='5. Risk Assessment'!$C$48,F$9='5. Risk Assessment'!$D$48),'5. Risk Assessment'!$A$48&amp;CHAR(10),"")&amp;IF(AND('5. Risk Assessment'!$A$49&lt;&gt;"",$A13='5. Risk Assessment'!$C$49,F$9='5. Risk Assessment'!$D$49),'5. Risk Assessment'!$A$49&amp;CHAR(10),"")&amp;IF(AND('5. Risk Assessment'!$A$50&lt;&gt;"",$A13='5. Risk Assessment'!$C$50,F$9='5. Risk Assessment'!$D$50),'5. Risk Assessment'!$A$50&amp;CHAR(10),"")&amp;IF(AND('5. Risk Assessment'!$A$51&lt;&gt;"",$A13='5. Risk Assessment'!$C$51,F$9='5. Risk Assessment'!$D$51),'5. Risk Assessment'!$A$51&amp;CHAR(10),"")&amp;IF(AND('5. Risk Assessment'!$A$52&lt;&gt;"",$A13='5. Risk Assessment'!$C$52,F$9='5. Risk Assessment'!$D$52),'5. Risk Assessment'!$A$52&amp;CHAR(10),"")&amp;IF(AND('5. Risk Assessment'!$A$53&lt;&gt;"",$A13='5. Risk Assessment'!$C$53,F$9='5. Risk Assessment'!$D$53),'5. Risk Assessment'!$A$53&amp;CHAR(10),"")&amp;IF(AND('5. Risk Assessment'!$A$54&lt;&gt;"",$A13='5. Risk Assessment'!$C$54,F$9='5. Risk Assessment'!$D$54),'5. Risk Assessment'!$A$54&amp;CHAR(10),"")&amp;IF(AND('5. Risk Assessment'!$A$55&lt;&gt;"",$A13='5. Risk Assessment'!$C$55,F$9='5. Risk Assessment'!$D$55),'5. Risk Assessment'!$A$55&amp;CHAR(10),"")&amp;IF(AND('5. Risk Assessment'!$A$56&lt;&gt;"",$A13='5. Risk Assessment'!$C$56,F$9='5. Risk Assessment'!$D$56),'5. Risk Assessment'!$A$56&amp;CHAR(10),"")&amp;IF(AND('5. Risk Assessment'!$A$57&lt;&gt;"",$A13='5. Risk Assessment'!$C$57,F$9='5. Risk Assessment'!$D$57),'5. Risk Assessment'!$A$57&amp;CHAR(10),"")&amp;IF(AND('5. Risk Assessment'!$A$58&lt;&gt;"",$A13='5. Risk Assessment'!$C$58,F$9='5. Risk Assessment'!$D$58),'5. Risk Assessment'!$A$58&amp;CHAR(10),"")&amp;IF(AND('5. Risk Assessment'!$A$59&lt;&gt;"",$A13='5. Risk Assessment'!$C$59,F$9='5. Risk Assessment'!$D$59),'5. Risk Assessment'!$A$59&amp;CHAR(10),"")&amp;IF(AND('5. Risk Assessment'!$A$60&lt;&gt;"",$A13='5. Risk Assessment'!$C$60,F$9='5. Risk Assessment'!$D$60),'5. Risk Assessment'!$A$60&amp;CHAR(10),"")&amp;IF(AND('5. Risk Assessment'!$A$61&lt;&gt;"",$A13='5. Risk Assessment'!$C$61,F$9='5. Risk Assessment'!$D$61),'5. Risk Assessment'!$A$61&amp;CHAR(10),"")</x:f>
      </x:c>
      <x:c r="G13" s="171" t="str">
        <x:f>"Medium 5–9"&amp;CHAR(10)&amp;COUNTIF('5. Risk Assessment'!$F$6:$F$61,"Medium")&amp;" risk"&amp;IF(COUNTIF('5. Risk Assessment'!$F$6:$F$61,"Medium")=1,"","s")</x:f>
        <x:v>Medium 5–9
0 risks</x:v>
      </x:c>
      <x:c r="H13" s="172"/>
      <x:c r="I13" s="172"/>
      <x:c r="J13" s="172"/>
      <x:c r="K13" s="172"/>
      <x:c r="L13" s="173"/>
      <x:c r="M13" s="47" t="str">
        <x:f>IF(OR('5. Risk Assessment'!$A13="",'5. Risk Assessment'!$E13="",AND('5. Risk Assessment'!$F13&lt;&gt;"Critical",'5. Risk Assessment'!$F13&lt;&gt;"High")),"",IF('5. Risk Assessment'!$F13="Critical",2,1)*1000000+(IF('5. Risk Assessment'!$H13="EXIT",6,IF('5. Risk Assessment'!$H13="PAUSE",5,IF('5. Risk Assessment'!$H13="ESCALATE",4,IF('5. Risk Assessment'!$H13="PROCEED WITH CONDITIONS",3,IF('5. Risk Assessment'!$H13="NOT YET MADE",2,IF('5. Risk Assessment'!$H13="PROCEED",1,0))))))*100000)+'5. Risk Assessment'!$E13*1000+(100-ROW()))</x:f>
      </x:c>
      <x:c r="N13" s="47" t="n">
        <x:f>'5. Risk Assessment'!$A13</x:f>
        <x:v>0</x:v>
      </x:c>
      <x:c r="O13" s="47" t="str">
        <x:f t="shared" si="0"/>
      </x:c>
      <x:c r="P13" s="47" t="n">
        <x:f>'5. Risk Assessment'!$B13</x:f>
        <x:v>0</x:v>
      </x:c>
      <x:c r="Q13" s="47" t="str">
        <x:f>IF('5. Risk Assessment'!$E13="","",'5. Risk Assessment'!$E13&amp;" • "&amp;'5. Risk Assessment'!$F13)</x:f>
      </x:c>
      <x:c r="R13" s="47" t="n">
        <x:f>'5. Risk Assessment'!$H13</x:f>
        <x:v>0</x:v>
      </x:c>
      <x:c r="S13" s="47" t="n">
        <x:f>'5. Risk Assessment'!$G13</x:f>
        <x:v>0</x:v>
      </x:c>
    </x:row>
    <x:row r="14" ht="56.099998474121094" customHeight="1">
      <x:c r="A14" s="33">
        <x:v>1</x:v>
      </x:c>
      <x:c r="B14" s="26" t="str">
        <x:f>IF(AND('5. Risk Assessment'!$A$6&lt;&gt;"",$A14='5. Risk Assessment'!$C$6,B$9='5. Risk Assessment'!$D$6),'5. Risk Assessment'!$A$6&amp;CHAR(10),"")&amp;IF(AND('5. Risk Assessment'!$A$7&lt;&gt;"",$A14='5. Risk Assessment'!$C$7,B$9='5. Risk Assessment'!$D$7),'5. Risk Assessment'!$A$7&amp;CHAR(10),"")&amp;IF(AND('5. Risk Assessment'!$A$8&lt;&gt;"",$A14='5. Risk Assessment'!$C$8,B$9='5. Risk Assessment'!$D$8),'5. Risk Assessment'!$A$8&amp;CHAR(10),"")&amp;IF(AND('5. Risk Assessment'!$A$9&lt;&gt;"",$A14='5. Risk Assessment'!$C$9,B$9='5. Risk Assessment'!$D$9),'5. Risk Assessment'!$A$9&amp;CHAR(10),"")&amp;IF(AND('5. Risk Assessment'!$A$10&lt;&gt;"",$A14='5. Risk Assessment'!$C$10,B$9='5. Risk Assessment'!$D$10),'5. Risk Assessment'!$A$10&amp;CHAR(10),"")&amp;IF(AND('5. Risk Assessment'!$A$11&lt;&gt;"",$A14='5. Risk Assessment'!$C$11,B$9='5. Risk Assessment'!$D$11),'5. Risk Assessment'!$A$11&amp;CHAR(10),"")&amp;IF(AND('5. Risk Assessment'!$A$12&lt;&gt;"",$A14='5. Risk Assessment'!$C$12,B$9='5. Risk Assessment'!$D$12),'5. Risk Assessment'!$A$12&amp;CHAR(10),"")&amp;IF(AND('5. Risk Assessment'!$A$13&lt;&gt;"",$A14='5. Risk Assessment'!$C$13,B$9='5. Risk Assessment'!$D$13),'5. Risk Assessment'!$A$13&amp;CHAR(10),"")&amp;IF(AND('5. Risk Assessment'!$A$14&lt;&gt;"",$A14='5. Risk Assessment'!$C$14,B$9='5. Risk Assessment'!$D$14),'5. Risk Assessment'!$A$14&amp;CHAR(10),"")&amp;IF(AND('5. Risk Assessment'!$A$15&lt;&gt;"",$A14='5. Risk Assessment'!$C$15,B$9='5. Risk Assessment'!$D$15),'5. Risk Assessment'!$A$15&amp;CHAR(10),"")&amp;IF(AND('5. Risk Assessment'!$A$16&lt;&gt;"",$A14='5. Risk Assessment'!$C$16,B$9='5. Risk Assessment'!$D$16),'5. Risk Assessment'!$A$16&amp;CHAR(10),"")&amp;IF(AND('5. Risk Assessment'!$A$17&lt;&gt;"",$A14='5. Risk Assessment'!$C$17,B$9='5. Risk Assessment'!$D$17),'5. Risk Assessment'!$A$17&amp;CHAR(10),"")&amp;IF(AND('5. Risk Assessment'!$A$18&lt;&gt;"",$A14='5. Risk Assessment'!$C$18,B$9='5. Risk Assessment'!$D$18),'5. Risk Assessment'!$A$18&amp;CHAR(10),"")&amp;IF(AND('5. Risk Assessment'!$A$19&lt;&gt;"",$A14='5. Risk Assessment'!$C$19,B$9='5. Risk Assessment'!$D$19),'5. Risk Assessment'!$A$19&amp;CHAR(10),"")&amp;IF(AND('5. Risk Assessment'!$A$20&lt;&gt;"",$A14='5. Risk Assessment'!$C$20,B$9='5. Risk Assessment'!$D$20),'5. Risk Assessment'!$A$20&amp;CHAR(10),"")&amp;IF(AND('5. Risk Assessment'!$A$21&lt;&gt;"",$A14='5. Risk Assessment'!$C$21,B$9='5. Risk Assessment'!$D$21),'5. Risk Assessment'!$A$21&amp;CHAR(10),"")&amp;IF(AND('5. Risk Assessment'!$A$22&lt;&gt;"",$A14='5. Risk Assessment'!$C$22,B$9='5. Risk Assessment'!$D$22),'5. Risk Assessment'!$A$22&amp;CHAR(10),"")&amp;IF(AND('5. Risk Assessment'!$A$23&lt;&gt;"",$A14='5. Risk Assessment'!$C$23,B$9='5. Risk Assessment'!$D$23),'5. Risk Assessment'!$A$23&amp;CHAR(10),"")&amp;IF(AND('5. Risk Assessment'!$A$24&lt;&gt;"",$A14='5. Risk Assessment'!$C$24,B$9='5. Risk Assessment'!$D$24),'5. Risk Assessment'!$A$24&amp;CHAR(10),"")&amp;IF(AND('5. Risk Assessment'!$A$25&lt;&gt;"",$A14='5. Risk Assessment'!$C$25,B$9='5. Risk Assessment'!$D$25),'5. Risk Assessment'!$A$25&amp;CHAR(10),"")&amp;IF(AND('5. Risk Assessment'!$A$26&lt;&gt;"",$A14='5. Risk Assessment'!$C$26,B$9='5. Risk Assessment'!$D$26),'5. Risk Assessment'!$A$26&amp;CHAR(10),"")&amp;IF(AND('5. Risk Assessment'!$A$27&lt;&gt;"",$A14='5. Risk Assessment'!$C$27,B$9='5. Risk Assessment'!$D$27),'5. Risk Assessment'!$A$27&amp;CHAR(10),"")&amp;IF(AND('5. Risk Assessment'!$A$28&lt;&gt;"",$A14='5. Risk Assessment'!$C$28,B$9='5. Risk Assessment'!$D$28),'5. Risk Assessment'!$A$28&amp;CHAR(10),"")&amp;IF(AND('5. Risk Assessment'!$A$29&lt;&gt;"",$A14='5. Risk Assessment'!$C$29,B$9='5. Risk Assessment'!$D$29),'5. Risk Assessment'!$A$29&amp;CHAR(10),"")&amp;IF(AND('5. Risk Assessment'!$A$30&lt;&gt;"",$A14='5. Risk Assessment'!$C$30,B$9='5. Risk Assessment'!$D$30),'5. Risk Assessment'!$A$30&amp;CHAR(10),"")&amp;IF(AND('5. Risk Assessment'!$A$31&lt;&gt;"",$A14='5. Risk Assessment'!$C$31,B$9='5. Risk Assessment'!$D$31),'5. Risk Assessment'!$A$31&amp;CHAR(10),"")&amp;IF(AND('5. Risk Assessment'!$A$32&lt;&gt;"",$A14='5. Risk Assessment'!$C$32,B$9='5. Risk Assessment'!$D$32),'5. Risk Assessment'!$A$32&amp;CHAR(10),"")&amp;IF(AND('5. Risk Assessment'!$A$33&lt;&gt;"",$A14='5. Risk Assessment'!$C$33,B$9='5. Risk Assessment'!$D$33),'5. Risk Assessment'!$A$33&amp;CHAR(10),"")&amp;IF(AND('5. Risk Assessment'!$A$34&lt;&gt;"",$A14='5. Risk Assessment'!$C$34,B$9='5. Risk Assessment'!$D$34),'5. Risk Assessment'!$A$34&amp;CHAR(10),"")&amp;IF(AND('5. Risk Assessment'!$A$35&lt;&gt;"",$A14='5. Risk Assessment'!$C$35,B$9='5. Risk Assessment'!$D$35),'5. Risk Assessment'!$A$35&amp;CHAR(10),"")&amp;IF(AND('5. Risk Assessment'!$A$36&lt;&gt;"",$A14='5. Risk Assessment'!$C$36,B$9='5. Risk Assessment'!$D$36),'5. Risk Assessment'!$A$36&amp;CHAR(10),"")&amp;IF(AND('5. Risk Assessment'!$A$37&lt;&gt;"",$A14='5. Risk Assessment'!$C$37,B$9='5. Risk Assessment'!$D$37),'5. Risk Assessment'!$A$37&amp;CHAR(10),"")&amp;IF(AND('5. Risk Assessment'!$A$38&lt;&gt;"",$A14='5. Risk Assessment'!$C$38,B$9='5. Risk Assessment'!$D$38),'5. Risk Assessment'!$A$38&amp;CHAR(10),"")&amp;IF(AND('5. Risk Assessment'!$A$39&lt;&gt;"",$A14='5. Risk Assessment'!$C$39,B$9='5. Risk Assessment'!$D$39),'5. Risk Assessment'!$A$39&amp;CHAR(10),"")&amp;IF(AND('5. Risk Assessment'!$A$40&lt;&gt;"",$A14='5. Risk Assessment'!$C$40,B$9='5. Risk Assessment'!$D$40),'5. Risk Assessment'!$A$40&amp;CHAR(10),"")&amp;IF(AND('5. Risk Assessment'!$A$41&lt;&gt;"",$A14='5. Risk Assessment'!$C$41,B$9='5. Risk Assessment'!$D$41),'5. Risk Assessment'!$A$41&amp;CHAR(10),"")&amp;IF(AND('5. Risk Assessment'!$A$42&lt;&gt;"",$A14='5. Risk Assessment'!$C$42,B$9='5. Risk Assessment'!$D$42),'5. Risk Assessment'!$A$42&amp;CHAR(10),"")&amp;IF(AND('5. Risk Assessment'!$A$43&lt;&gt;"",$A14='5. Risk Assessment'!$C$43,B$9='5. Risk Assessment'!$D$43),'5. Risk Assessment'!$A$43&amp;CHAR(10),"")&amp;IF(AND('5. Risk Assessment'!$A$44&lt;&gt;"",$A14='5. Risk Assessment'!$C$44,B$9='5. Risk Assessment'!$D$44),'5. Risk Assessment'!$A$44&amp;CHAR(10),"")&amp;IF(AND('5. Risk Assessment'!$A$45&lt;&gt;"",$A14='5. Risk Assessment'!$C$45,B$9='5. Risk Assessment'!$D$45),'5. Risk Assessment'!$A$45&amp;CHAR(10),"")&amp;IF(AND('5. Risk Assessment'!$A$46&lt;&gt;"",$A14='5. Risk Assessment'!$C$46,B$9='5. Risk Assessment'!$D$46),'5. Risk Assessment'!$A$46&amp;CHAR(10),"")&amp;IF(AND('5. Risk Assessment'!$A$47&lt;&gt;"",$A14='5. Risk Assessment'!$C$47,B$9='5. Risk Assessment'!$D$47),'5. Risk Assessment'!$A$47&amp;CHAR(10),"")&amp;IF(AND('5. Risk Assessment'!$A$48&lt;&gt;"",$A14='5. Risk Assessment'!$C$48,B$9='5. Risk Assessment'!$D$48),'5. Risk Assessment'!$A$48&amp;CHAR(10),"")&amp;IF(AND('5. Risk Assessment'!$A$49&lt;&gt;"",$A14='5. Risk Assessment'!$C$49,B$9='5. Risk Assessment'!$D$49),'5. Risk Assessment'!$A$49&amp;CHAR(10),"")&amp;IF(AND('5. Risk Assessment'!$A$50&lt;&gt;"",$A14='5. Risk Assessment'!$C$50,B$9='5. Risk Assessment'!$D$50),'5. Risk Assessment'!$A$50&amp;CHAR(10),"")&amp;IF(AND('5. Risk Assessment'!$A$51&lt;&gt;"",$A14='5. Risk Assessment'!$C$51,B$9='5. Risk Assessment'!$D$51),'5. Risk Assessment'!$A$51&amp;CHAR(10),"")&amp;IF(AND('5. Risk Assessment'!$A$52&lt;&gt;"",$A14='5. Risk Assessment'!$C$52,B$9='5. Risk Assessment'!$D$52),'5. Risk Assessment'!$A$52&amp;CHAR(10),"")&amp;IF(AND('5. Risk Assessment'!$A$53&lt;&gt;"",$A14='5. Risk Assessment'!$C$53,B$9='5. Risk Assessment'!$D$53),'5. Risk Assessment'!$A$53&amp;CHAR(10),"")&amp;IF(AND('5. Risk Assessment'!$A$54&lt;&gt;"",$A14='5. Risk Assessment'!$C$54,B$9='5. Risk Assessment'!$D$54),'5. Risk Assessment'!$A$54&amp;CHAR(10),"")&amp;IF(AND('5. Risk Assessment'!$A$55&lt;&gt;"",$A14='5. Risk Assessment'!$C$55,B$9='5. Risk Assessment'!$D$55),'5. Risk Assessment'!$A$55&amp;CHAR(10),"")&amp;IF(AND('5. Risk Assessment'!$A$56&lt;&gt;"",$A14='5. Risk Assessment'!$C$56,B$9='5. Risk Assessment'!$D$56),'5. Risk Assessment'!$A$56&amp;CHAR(10),"")&amp;IF(AND('5. Risk Assessment'!$A$57&lt;&gt;"",$A14='5. Risk Assessment'!$C$57,B$9='5. Risk Assessment'!$D$57),'5. Risk Assessment'!$A$57&amp;CHAR(10),"")&amp;IF(AND('5. Risk Assessment'!$A$58&lt;&gt;"",$A14='5. Risk Assessment'!$C$58,B$9='5. Risk Assessment'!$D$58),'5. Risk Assessment'!$A$58&amp;CHAR(10),"")&amp;IF(AND('5. Risk Assessment'!$A$59&lt;&gt;"",$A14='5. Risk Assessment'!$C$59,B$9='5. Risk Assessment'!$D$59),'5. Risk Assessment'!$A$59&amp;CHAR(10),"")&amp;IF(AND('5. Risk Assessment'!$A$60&lt;&gt;"",$A14='5. Risk Assessment'!$C$60,B$9='5. Risk Assessment'!$D$60),'5. Risk Assessment'!$A$60&amp;CHAR(10),"")&amp;IF(AND('5. Risk Assessment'!$A$61&lt;&gt;"",$A14='5. Risk Assessment'!$C$61,B$9='5. Risk Assessment'!$D$61),'5. Risk Assessment'!$A$61&amp;CHAR(10),"")</x:f>
      </x:c>
      <x:c r="C14" s="26" t="str">
        <x:f>IF(AND('5. Risk Assessment'!$A$6&lt;&gt;"",$A14='5. Risk Assessment'!$C$6,C$9='5. Risk Assessment'!$D$6),'5. Risk Assessment'!$A$6&amp;CHAR(10),"")&amp;IF(AND('5. Risk Assessment'!$A$7&lt;&gt;"",$A14='5. Risk Assessment'!$C$7,C$9='5. Risk Assessment'!$D$7),'5. Risk Assessment'!$A$7&amp;CHAR(10),"")&amp;IF(AND('5. Risk Assessment'!$A$8&lt;&gt;"",$A14='5. Risk Assessment'!$C$8,C$9='5. Risk Assessment'!$D$8),'5. Risk Assessment'!$A$8&amp;CHAR(10),"")&amp;IF(AND('5. Risk Assessment'!$A$9&lt;&gt;"",$A14='5. Risk Assessment'!$C$9,C$9='5. Risk Assessment'!$D$9),'5. Risk Assessment'!$A$9&amp;CHAR(10),"")&amp;IF(AND('5. Risk Assessment'!$A$10&lt;&gt;"",$A14='5. Risk Assessment'!$C$10,C$9='5. Risk Assessment'!$D$10),'5. Risk Assessment'!$A$10&amp;CHAR(10),"")&amp;IF(AND('5. Risk Assessment'!$A$11&lt;&gt;"",$A14='5. Risk Assessment'!$C$11,C$9='5. Risk Assessment'!$D$11),'5. Risk Assessment'!$A$11&amp;CHAR(10),"")&amp;IF(AND('5. Risk Assessment'!$A$12&lt;&gt;"",$A14='5. Risk Assessment'!$C$12,C$9='5. Risk Assessment'!$D$12),'5. Risk Assessment'!$A$12&amp;CHAR(10),"")&amp;IF(AND('5. Risk Assessment'!$A$13&lt;&gt;"",$A14='5. Risk Assessment'!$C$13,C$9='5. Risk Assessment'!$D$13),'5. Risk Assessment'!$A$13&amp;CHAR(10),"")&amp;IF(AND('5. Risk Assessment'!$A$14&lt;&gt;"",$A14='5. Risk Assessment'!$C$14,C$9='5. Risk Assessment'!$D$14),'5. Risk Assessment'!$A$14&amp;CHAR(10),"")&amp;IF(AND('5. Risk Assessment'!$A$15&lt;&gt;"",$A14='5. Risk Assessment'!$C$15,C$9='5. Risk Assessment'!$D$15),'5. Risk Assessment'!$A$15&amp;CHAR(10),"")&amp;IF(AND('5. Risk Assessment'!$A$16&lt;&gt;"",$A14='5. Risk Assessment'!$C$16,C$9='5. Risk Assessment'!$D$16),'5. Risk Assessment'!$A$16&amp;CHAR(10),"")&amp;IF(AND('5. Risk Assessment'!$A$17&lt;&gt;"",$A14='5. Risk Assessment'!$C$17,C$9='5. Risk Assessment'!$D$17),'5. Risk Assessment'!$A$17&amp;CHAR(10),"")&amp;IF(AND('5. Risk Assessment'!$A$18&lt;&gt;"",$A14='5. Risk Assessment'!$C$18,C$9='5. Risk Assessment'!$D$18),'5. Risk Assessment'!$A$18&amp;CHAR(10),"")&amp;IF(AND('5. Risk Assessment'!$A$19&lt;&gt;"",$A14='5. Risk Assessment'!$C$19,C$9='5. Risk Assessment'!$D$19),'5. Risk Assessment'!$A$19&amp;CHAR(10),"")&amp;IF(AND('5. Risk Assessment'!$A$20&lt;&gt;"",$A14='5. Risk Assessment'!$C$20,C$9='5. Risk Assessment'!$D$20),'5. Risk Assessment'!$A$20&amp;CHAR(10),"")&amp;IF(AND('5. Risk Assessment'!$A$21&lt;&gt;"",$A14='5. Risk Assessment'!$C$21,C$9='5. Risk Assessment'!$D$21),'5. Risk Assessment'!$A$21&amp;CHAR(10),"")&amp;IF(AND('5. Risk Assessment'!$A$22&lt;&gt;"",$A14='5. Risk Assessment'!$C$22,C$9='5. Risk Assessment'!$D$22),'5. Risk Assessment'!$A$22&amp;CHAR(10),"")&amp;IF(AND('5. Risk Assessment'!$A$23&lt;&gt;"",$A14='5. Risk Assessment'!$C$23,C$9='5. Risk Assessment'!$D$23),'5. Risk Assessment'!$A$23&amp;CHAR(10),"")&amp;IF(AND('5. Risk Assessment'!$A$24&lt;&gt;"",$A14='5. Risk Assessment'!$C$24,C$9='5. Risk Assessment'!$D$24),'5. Risk Assessment'!$A$24&amp;CHAR(10),"")&amp;IF(AND('5. Risk Assessment'!$A$25&lt;&gt;"",$A14='5. Risk Assessment'!$C$25,C$9='5. Risk Assessment'!$D$25),'5. Risk Assessment'!$A$25&amp;CHAR(10),"")&amp;IF(AND('5. Risk Assessment'!$A$26&lt;&gt;"",$A14='5. Risk Assessment'!$C$26,C$9='5. Risk Assessment'!$D$26),'5. Risk Assessment'!$A$26&amp;CHAR(10),"")&amp;IF(AND('5. Risk Assessment'!$A$27&lt;&gt;"",$A14='5. Risk Assessment'!$C$27,C$9='5. Risk Assessment'!$D$27),'5. Risk Assessment'!$A$27&amp;CHAR(10),"")&amp;IF(AND('5. Risk Assessment'!$A$28&lt;&gt;"",$A14='5. Risk Assessment'!$C$28,C$9='5. Risk Assessment'!$D$28),'5. Risk Assessment'!$A$28&amp;CHAR(10),"")&amp;IF(AND('5. Risk Assessment'!$A$29&lt;&gt;"",$A14='5. Risk Assessment'!$C$29,C$9='5. Risk Assessment'!$D$29),'5. Risk Assessment'!$A$29&amp;CHAR(10),"")&amp;IF(AND('5. Risk Assessment'!$A$30&lt;&gt;"",$A14='5. Risk Assessment'!$C$30,C$9='5. Risk Assessment'!$D$30),'5. Risk Assessment'!$A$30&amp;CHAR(10),"")&amp;IF(AND('5. Risk Assessment'!$A$31&lt;&gt;"",$A14='5. Risk Assessment'!$C$31,C$9='5. Risk Assessment'!$D$31),'5. Risk Assessment'!$A$31&amp;CHAR(10),"")&amp;IF(AND('5. Risk Assessment'!$A$32&lt;&gt;"",$A14='5. Risk Assessment'!$C$32,C$9='5. Risk Assessment'!$D$32),'5. Risk Assessment'!$A$32&amp;CHAR(10),"")&amp;IF(AND('5. Risk Assessment'!$A$33&lt;&gt;"",$A14='5. Risk Assessment'!$C$33,C$9='5. Risk Assessment'!$D$33),'5. Risk Assessment'!$A$33&amp;CHAR(10),"")&amp;IF(AND('5. Risk Assessment'!$A$34&lt;&gt;"",$A14='5. Risk Assessment'!$C$34,C$9='5. Risk Assessment'!$D$34),'5. Risk Assessment'!$A$34&amp;CHAR(10),"")&amp;IF(AND('5. Risk Assessment'!$A$35&lt;&gt;"",$A14='5. Risk Assessment'!$C$35,C$9='5. Risk Assessment'!$D$35),'5. Risk Assessment'!$A$35&amp;CHAR(10),"")&amp;IF(AND('5. Risk Assessment'!$A$36&lt;&gt;"",$A14='5. Risk Assessment'!$C$36,C$9='5. Risk Assessment'!$D$36),'5. Risk Assessment'!$A$36&amp;CHAR(10),"")&amp;IF(AND('5. Risk Assessment'!$A$37&lt;&gt;"",$A14='5. Risk Assessment'!$C$37,C$9='5. Risk Assessment'!$D$37),'5. Risk Assessment'!$A$37&amp;CHAR(10),"")&amp;IF(AND('5. Risk Assessment'!$A$38&lt;&gt;"",$A14='5. Risk Assessment'!$C$38,C$9='5. Risk Assessment'!$D$38),'5. Risk Assessment'!$A$38&amp;CHAR(10),"")&amp;IF(AND('5. Risk Assessment'!$A$39&lt;&gt;"",$A14='5. Risk Assessment'!$C$39,C$9='5. Risk Assessment'!$D$39),'5. Risk Assessment'!$A$39&amp;CHAR(10),"")&amp;IF(AND('5. Risk Assessment'!$A$40&lt;&gt;"",$A14='5. Risk Assessment'!$C$40,C$9='5. Risk Assessment'!$D$40),'5. Risk Assessment'!$A$40&amp;CHAR(10),"")&amp;IF(AND('5. Risk Assessment'!$A$41&lt;&gt;"",$A14='5. Risk Assessment'!$C$41,C$9='5. Risk Assessment'!$D$41),'5. Risk Assessment'!$A$41&amp;CHAR(10),"")&amp;IF(AND('5. Risk Assessment'!$A$42&lt;&gt;"",$A14='5. Risk Assessment'!$C$42,C$9='5. Risk Assessment'!$D$42),'5. Risk Assessment'!$A$42&amp;CHAR(10),"")&amp;IF(AND('5. Risk Assessment'!$A$43&lt;&gt;"",$A14='5. Risk Assessment'!$C$43,C$9='5. Risk Assessment'!$D$43),'5. Risk Assessment'!$A$43&amp;CHAR(10),"")&amp;IF(AND('5. Risk Assessment'!$A$44&lt;&gt;"",$A14='5. Risk Assessment'!$C$44,C$9='5. Risk Assessment'!$D$44),'5. Risk Assessment'!$A$44&amp;CHAR(10),"")&amp;IF(AND('5. Risk Assessment'!$A$45&lt;&gt;"",$A14='5. Risk Assessment'!$C$45,C$9='5. Risk Assessment'!$D$45),'5. Risk Assessment'!$A$45&amp;CHAR(10),"")&amp;IF(AND('5. Risk Assessment'!$A$46&lt;&gt;"",$A14='5. Risk Assessment'!$C$46,C$9='5. Risk Assessment'!$D$46),'5. Risk Assessment'!$A$46&amp;CHAR(10),"")&amp;IF(AND('5. Risk Assessment'!$A$47&lt;&gt;"",$A14='5. Risk Assessment'!$C$47,C$9='5. Risk Assessment'!$D$47),'5. Risk Assessment'!$A$47&amp;CHAR(10),"")&amp;IF(AND('5. Risk Assessment'!$A$48&lt;&gt;"",$A14='5. Risk Assessment'!$C$48,C$9='5. Risk Assessment'!$D$48),'5. Risk Assessment'!$A$48&amp;CHAR(10),"")&amp;IF(AND('5. Risk Assessment'!$A$49&lt;&gt;"",$A14='5. Risk Assessment'!$C$49,C$9='5. Risk Assessment'!$D$49),'5. Risk Assessment'!$A$49&amp;CHAR(10),"")&amp;IF(AND('5. Risk Assessment'!$A$50&lt;&gt;"",$A14='5. Risk Assessment'!$C$50,C$9='5. Risk Assessment'!$D$50),'5. Risk Assessment'!$A$50&amp;CHAR(10),"")&amp;IF(AND('5. Risk Assessment'!$A$51&lt;&gt;"",$A14='5. Risk Assessment'!$C$51,C$9='5. Risk Assessment'!$D$51),'5. Risk Assessment'!$A$51&amp;CHAR(10),"")&amp;IF(AND('5. Risk Assessment'!$A$52&lt;&gt;"",$A14='5. Risk Assessment'!$C$52,C$9='5. Risk Assessment'!$D$52),'5. Risk Assessment'!$A$52&amp;CHAR(10),"")&amp;IF(AND('5. Risk Assessment'!$A$53&lt;&gt;"",$A14='5. Risk Assessment'!$C$53,C$9='5. Risk Assessment'!$D$53),'5. Risk Assessment'!$A$53&amp;CHAR(10),"")&amp;IF(AND('5. Risk Assessment'!$A$54&lt;&gt;"",$A14='5. Risk Assessment'!$C$54,C$9='5. Risk Assessment'!$D$54),'5. Risk Assessment'!$A$54&amp;CHAR(10),"")&amp;IF(AND('5. Risk Assessment'!$A$55&lt;&gt;"",$A14='5. Risk Assessment'!$C$55,C$9='5. Risk Assessment'!$D$55),'5. Risk Assessment'!$A$55&amp;CHAR(10),"")&amp;IF(AND('5. Risk Assessment'!$A$56&lt;&gt;"",$A14='5. Risk Assessment'!$C$56,C$9='5. Risk Assessment'!$D$56),'5. Risk Assessment'!$A$56&amp;CHAR(10),"")&amp;IF(AND('5. Risk Assessment'!$A$57&lt;&gt;"",$A14='5. Risk Assessment'!$C$57,C$9='5. Risk Assessment'!$D$57),'5. Risk Assessment'!$A$57&amp;CHAR(10),"")&amp;IF(AND('5. Risk Assessment'!$A$58&lt;&gt;"",$A14='5. Risk Assessment'!$C$58,C$9='5. Risk Assessment'!$D$58),'5. Risk Assessment'!$A$58&amp;CHAR(10),"")&amp;IF(AND('5. Risk Assessment'!$A$59&lt;&gt;"",$A14='5. Risk Assessment'!$C$59,C$9='5. Risk Assessment'!$D$59),'5. Risk Assessment'!$A$59&amp;CHAR(10),"")&amp;IF(AND('5. Risk Assessment'!$A$60&lt;&gt;"",$A14='5. Risk Assessment'!$C$60,C$9='5. Risk Assessment'!$D$60),'5. Risk Assessment'!$A$60&amp;CHAR(10),"")&amp;IF(AND('5. Risk Assessment'!$A$61&lt;&gt;"",$A14='5. Risk Assessment'!$C$61,C$9='5. Risk Assessment'!$D$61),'5. Risk Assessment'!$A$61&amp;CHAR(10),"")</x:f>
      </x:c>
      <x:c r="D14" s="26" t="str">
        <x:f>IF(AND('5. Risk Assessment'!$A$6&lt;&gt;"",$A14='5. Risk Assessment'!$C$6,D$9='5. Risk Assessment'!$D$6),'5. Risk Assessment'!$A$6&amp;CHAR(10),"")&amp;IF(AND('5. Risk Assessment'!$A$7&lt;&gt;"",$A14='5. Risk Assessment'!$C$7,D$9='5. Risk Assessment'!$D$7),'5. Risk Assessment'!$A$7&amp;CHAR(10),"")&amp;IF(AND('5. Risk Assessment'!$A$8&lt;&gt;"",$A14='5. Risk Assessment'!$C$8,D$9='5. Risk Assessment'!$D$8),'5. Risk Assessment'!$A$8&amp;CHAR(10),"")&amp;IF(AND('5. Risk Assessment'!$A$9&lt;&gt;"",$A14='5. Risk Assessment'!$C$9,D$9='5. Risk Assessment'!$D$9),'5. Risk Assessment'!$A$9&amp;CHAR(10),"")&amp;IF(AND('5. Risk Assessment'!$A$10&lt;&gt;"",$A14='5. Risk Assessment'!$C$10,D$9='5. Risk Assessment'!$D$10),'5. Risk Assessment'!$A$10&amp;CHAR(10),"")&amp;IF(AND('5. Risk Assessment'!$A$11&lt;&gt;"",$A14='5. Risk Assessment'!$C$11,D$9='5. Risk Assessment'!$D$11),'5. Risk Assessment'!$A$11&amp;CHAR(10),"")&amp;IF(AND('5. Risk Assessment'!$A$12&lt;&gt;"",$A14='5. Risk Assessment'!$C$12,D$9='5. Risk Assessment'!$D$12),'5. Risk Assessment'!$A$12&amp;CHAR(10),"")&amp;IF(AND('5. Risk Assessment'!$A$13&lt;&gt;"",$A14='5. Risk Assessment'!$C$13,D$9='5. Risk Assessment'!$D$13),'5. Risk Assessment'!$A$13&amp;CHAR(10),"")&amp;IF(AND('5. Risk Assessment'!$A$14&lt;&gt;"",$A14='5. Risk Assessment'!$C$14,D$9='5. Risk Assessment'!$D$14),'5. Risk Assessment'!$A$14&amp;CHAR(10),"")&amp;IF(AND('5. Risk Assessment'!$A$15&lt;&gt;"",$A14='5. Risk Assessment'!$C$15,D$9='5. Risk Assessment'!$D$15),'5. Risk Assessment'!$A$15&amp;CHAR(10),"")&amp;IF(AND('5. Risk Assessment'!$A$16&lt;&gt;"",$A14='5. Risk Assessment'!$C$16,D$9='5. Risk Assessment'!$D$16),'5. Risk Assessment'!$A$16&amp;CHAR(10),"")&amp;IF(AND('5. Risk Assessment'!$A$17&lt;&gt;"",$A14='5. Risk Assessment'!$C$17,D$9='5. Risk Assessment'!$D$17),'5. Risk Assessment'!$A$17&amp;CHAR(10),"")&amp;IF(AND('5. Risk Assessment'!$A$18&lt;&gt;"",$A14='5. Risk Assessment'!$C$18,D$9='5. Risk Assessment'!$D$18),'5. Risk Assessment'!$A$18&amp;CHAR(10),"")&amp;IF(AND('5. Risk Assessment'!$A$19&lt;&gt;"",$A14='5. Risk Assessment'!$C$19,D$9='5. Risk Assessment'!$D$19),'5. Risk Assessment'!$A$19&amp;CHAR(10),"")&amp;IF(AND('5. Risk Assessment'!$A$20&lt;&gt;"",$A14='5. Risk Assessment'!$C$20,D$9='5. Risk Assessment'!$D$20),'5. Risk Assessment'!$A$20&amp;CHAR(10),"")&amp;IF(AND('5. Risk Assessment'!$A$21&lt;&gt;"",$A14='5. Risk Assessment'!$C$21,D$9='5. Risk Assessment'!$D$21),'5. Risk Assessment'!$A$21&amp;CHAR(10),"")&amp;IF(AND('5. Risk Assessment'!$A$22&lt;&gt;"",$A14='5. Risk Assessment'!$C$22,D$9='5. Risk Assessment'!$D$22),'5. Risk Assessment'!$A$22&amp;CHAR(10),"")&amp;IF(AND('5. Risk Assessment'!$A$23&lt;&gt;"",$A14='5. Risk Assessment'!$C$23,D$9='5. Risk Assessment'!$D$23),'5. Risk Assessment'!$A$23&amp;CHAR(10),"")&amp;IF(AND('5. Risk Assessment'!$A$24&lt;&gt;"",$A14='5. Risk Assessment'!$C$24,D$9='5. Risk Assessment'!$D$24),'5. Risk Assessment'!$A$24&amp;CHAR(10),"")&amp;IF(AND('5. Risk Assessment'!$A$25&lt;&gt;"",$A14='5. Risk Assessment'!$C$25,D$9='5. Risk Assessment'!$D$25),'5. Risk Assessment'!$A$25&amp;CHAR(10),"")&amp;IF(AND('5. Risk Assessment'!$A$26&lt;&gt;"",$A14='5. Risk Assessment'!$C$26,D$9='5. Risk Assessment'!$D$26),'5. Risk Assessment'!$A$26&amp;CHAR(10),"")&amp;IF(AND('5. Risk Assessment'!$A$27&lt;&gt;"",$A14='5. Risk Assessment'!$C$27,D$9='5. Risk Assessment'!$D$27),'5. Risk Assessment'!$A$27&amp;CHAR(10),"")&amp;IF(AND('5. Risk Assessment'!$A$28&lt;&gt;"",$A14='5. Risk Assessment'!$C$28,D$9='5. Risk Assessment'!$D$28),'5. Risk Assessment'!$A$28&amp;CHAR(10),"")&amp;IF(AND('5. Risk Assessment'!$A$29&lt;&gt;"",$A14='5. Risk Assessment'!$C$29,D$9='5. Risk Assessment'!$D$29),'5. Risk Assessment'!$A$29&amp;CHAR(10),"")&amp;IF(AND('5. Risk Assessment'!$A$30&lt;&gt;"",$A14='5. Risk Assessment'!$C$30,D$9='5. Risk Assessment'!$D$30),'5. Risk Assessment'!$A$30&amp;CHAR(10),"")&amp;IF(AND('5. Risk Assessment'!$A$31&lt;&gt;"",$A14='5. Risk Assessment'!$C$31,D$9='5. Risk Assessment'!$D$31),'5. Risk Assessment'!$A$31&amp;CHAR(10),"")&amp;IF(AND('5. Risk Assessment'!$A$32&lt;&gt;"",$A14='5. Risk Assessment'!$C$32,D$9='5. Risk Assessment'!$D$32),'5. Risk Assessment'!$A$32&amp;CHAR(10),"")&amp;IF(AND('5. Risk Assessment'!$A$33&lt;&gt;"",$A14='5. Risk Assessment'!$C$33,D$9='5. Risk Assessment'!$D$33),'5. Risk Assessment'!$A$33&amp;CHAR(10),"")&amp;IF(AND('5. Risk Assessment'!$A$34&lt;&gt;"",$A14='5. Risk Assessment'!$C$34,D$9='5. Risk Assessment'!$D$34),'5. Risk Assessment'!$A$34&amp;CHAR(10),"")&amp;IF(AND('5. Risk Assessment'!$A$35&lt;&gt;"",$A14='5. Risk Assessment'!$C$35,D$9='5. Risk Assessment'!$D$35),'5. Risk Assessment'!$A$35&amp;CHAR(10),"")&amp;IF(AND('5. Risk Assessment'!$A$36&lt;&gt;"",$A14='5. Risk Assessment'!$C$36,D$9='5. Risk Assessment'!$D$36),'5. Risk Assessment'!$A$36&amp;CHAR(10),"")&amp;IF(AND('5. Risk Assessment'!$A$37&lt;&gt;"",$A14='5. Risk Assessment'!$C$37,D$9='5. Risk Assessment'!$D$37),'5. Risk Assessment'!$A$37&amp;CHAR(10),"")&amp;IF(AND('5. Risk Assessment'!$A$38&lt;&gt;"",$A14='5. Risk Assessment'!$C$38,D$9='5. Risk Assessment'!$D$38),'5. Risk Assessment'!$A$38&amp;CHAR(10),"")&amp;IF(AND('5. Risk Assessment'!$A$39&lt;&gt;"",$A14='5. Risk Assessment'!$C$39,D$9='5. Risk Assessment'!$D$39),'5. Risk Assessment'!$A$39&amp;CHAR(10),"")&amp;IF(AND('5. Risk Assessment'!$A$40&lt;&gt;"",$A14='5. Risk Assessment'!$C$40,D$9='5. Risk Assessment'!$D$40),'5. Risk Assessment'!$A$40&amp;CHAR(10),"")&amp;IF(AND('5. Risk Assessment'!$A$41&lt;&gt;"",$A14='5. Risk Assessment'!$C$41,D$9='5. Risk Assessment'!$D$41),'5. Risk Assessment'!$A$41&amp;CHAR(10),"")&amp;IF(AND('5. Risk Assessment'!$A$42&lt;&gt;"",$A14='5. Risk Assessment'!$C$42,D$9='5. Risk Assessment'!$D$42),'5. Risk Assessment'!$A$42&amp;CHAR(10),"")&amp;IF(AND('5. Risk Assessment'!$A$43&lt;&gt;"",$A14='5. Risk Assessment'!$C$43,D$9='5. Risk Assessment'!$D$43),'5. Risk Assessment'!$A$43&amp;CHAR(10),"")&amp;IF(AND('5. Risk Assessment'!$A$44&lt;&gt;"",$A14='5. Risk Assessment'!$C$44,D$9='5. Risk Assessment'!$D$44),'5. Risk Assessment'!$A$44&amp;CHAR(10),"")&amp;IF(AND('5. Risk Assessment'!$A$45&lt;&gt;"",$A14='5. Risk Assessment'!$C$45,D$9='5. Risk Assessment'!$D$45),'5. Risk Assessment'!$A$45&amp;CHAR(10),"")&amp;IF(AND('5. Risk Assessment'!$A$46&lt;&gt;"",$A14='5. Risk Assessment'!$C$46,D$9='5. Risk Assessment'!$D$46),'5. Risk Assessment'!$A$46&amp;CHAR(10),"")&amp;IF(AND('5. Risk Assessment'!$A$47&lt;&gt;"",$A14='5. Risk Assessment'!$C$47,D$9='5. Risk Assessment'!$D$47),'5. Risk Assessment'!$A$47&amp;CHAR(10),"")&amp;IF(AND('5. Risk Assessment'!$A$48&lt;&gt;"",$A14='5. Risk Assessment'!$C$48,D$9='5. Risk Assessment'!$D$48),'5. Risk Assessment'!$A$48&amp;CHAR(10),"")&amp;IF(AND('5. Risk Assessment'!$A$49&lt;&gt;"",$A14='5. Risk Assessment'!$C$49,D$9='5. Risk Assessment'!$D$49),'5. Risk Assessment'!$A$49&amp;CHAR(10),"")&amp;IF(AND('5. Risk Assessment'!$A$50&lt;&gt;"",$A14='5. Risk Assessment'!$C$50,D$9='5. Risk Assessment'!$D$50),'5. Risk Assessment'!$A$50&amp;CHAR(10),"")&amp;IF(AND('5. Risk Assessment'!$A$51&lt;&gt;"",$A14='5. Risk Assessment'!$C$51,D$9='5. Risk Assessment'!$D$51),'5. Risk Assessment'!$A$51&amp;CHAR(10),"")&amp;IF(AND('5. Risk Assessment'!$A$52&lt;&gt;"",$A14='5. Risk Assessment'!$C$52,D$9='5. Risk Assessment'!$D$52),'5. Risk Assessment'!$A$52&amp;CHAR(10),"")&amp;IF(AND('5. Risk Assessment'!$A$53&lt;&gt;"",$A14='5. Risk Assessment'!$C$53,D$9='5. Risk Assessment'!$D$53),'5. Risk Assessment'!$A$53&amp;CHAR(10),"")&amp;IF(AND('5. Risk Assessment'!$A$54&lt;&gt;"",$A14='5. Risk Assessment'!$C$54,D$9='5. Risk Assessment'!$D$54),'5. Risk Assessment'!$A$54&amp;CHAR(10),"")&amp;IF(AND('5. Risk Assessment'!$A$55&lt;&gt;"",$A14='5. Risk Assessment'!$C$55,D$9='5. Risk Assessment'!$D$55),'5. Risk Assessment'!$A$55&amp;CHAR(10),"")&amp;IF(AND('5. Risk Assessment'!$A$56&lt;&gt;"",$A14='5. Risk Assessment'!$C$56,D$9='5. Risk Assessment'!$D$56),'5. Risk Assessment'!$A$56&amp;CHAR(10),"")&amp;IF(AND('5. Risk Assessment'!$A$57&lt;&gt;"",$A14='5. Risk Assessment'!$C$57,D$9='5. Risk Assessment'!$D$57),'5. Risk Assessment'!$A$57&amp;CHAR(10),"")&amp;IF(AND('5. Risk Assessment'!$A$58&lt;&gt;"",$A14='5. Risk Assessment'!$C$58,D$9='5. Risk Assessment'!$D$58),'5. Risk Assessment'!$A$58&amp;CHAR(10),"")&amp;IF(AND('5. Risk Assessment'!$A$59&lt;&gt;"",$A14='5. Risk Assessment'!$C$59,D$9='5. Risk Assessment'!$D$59),'5. Risk Assessment'!$A$59&amp;CHAR(10),"")&amp;IF(AND('5. Risk Assessment'!$A$60&lt;&gt;"",$A14='5. Risk Assessment'!$C$60,D$9='5. Risk Assessment'!$D$60),'5. Risk Assessment'!$A$60&amp;CHAR(10),"")&amp;IF(AND('5. Risk Assessment'!$A$61&lt;&gt;"",$A14='5. Risk Assessment'!$C$61,D$9='5. Risk Assessment'!$D$61),'5. Risk Assessment'!$A$61&amp;CHAR(10),"")</x:f>
      </x:c>
      <x:c r="E14" s="26" t="str">
        <x:f>IF(AND('5. Risk Assessment'!$A$6&lt;&gt;"",$A14='5. Risk Assessment'!$C$6,E$9='5. Risk Assessment'!$D$6),'5. Risk Assessment'!$A$6&amp;CHAR(10),"")&amp;IF(AND('5. Risk Assessment'!$A$7&lt;&gt;"",$A14='5. Risk Assessment'!$C$7,E$9='5. Risk Assessment'!$D$7),'5. Risk Assessment'!$A$7&amp;CHAR(10),"")&amp;IF(AND('5. Risk Assessment'!$A$8&lt;&gt;"",$A14='5. Risk Assessment'!$C$8,E$9='5. Risk Assessment'!$D$8),'5. Risk Assessment'!$A$8&amp;CHAR(10),"")&amp;IF(AND('5. Risk Assessment'!$A$9&lt;&gt;"",$A14='5. Risk Assessment'!$C$9,E$9='5. Risk Assessment'!$D$9),'5. Risk Assessment'!$A$9&amp;CHAR(10),"")&amp;IF(AND('5. Risk Assessment'!$A$10&lt;&gt;"",$A14='5. Risk Assessment'!$C$10,E$9='5. Risk Assessment'!$D$10),'5. Risk Assessment'!$A$10&amp;CHAR(10),"")&amp;IF(AND('5. Risk Assessment'!$A$11&lt;&gt;"",$A14='5. Risk Assessment'!$C$11,E$9='5. Risk Assessment'!$D$11),'5. Risk Assessment'!$A$11&amp;CHAR(10),"")&amp;IF(AND('5. Risk Assessment'!$A$12&lt;&gt;"",$A14='5. Risk Assessment'!$C$12,E$9='5. Risk Assessment'!$D$12),'5. Risk Assessment'!$A$12&amp;CHAR(10),"")&amp;IF(AND('5. Risk Assessment'!$A$13&lt;&gt;"",$A14='5. Risk Assessment'!$C$13,E$9='5. Risk Assessment'!$D$13),'5. Risk Assessment'!$A$13&amp;CHAR(10),"")&amp;IF(AND('5. Risk Assessment'!$A$14&lt;&gt;"",$A14='5. Risk Assessment'!$C$14,E$9='5. Risk Assessment'!$D$14),'5. Risk Assessment'!$A$14&amp;CHAR(10),"")&amp;IF(AND('5. Risk Assessment'!$A$15&lt;&gt;"",$A14='5. Risk Assessment'!$C$15,E$9='5. Risk Assessment'!$D$15),'5. Risk Assessment'!$A$15&amp;CHAR(10),"")&amp;IF(AND('5. Risk Assessment'!$A$16&lt;&gt;"",$A14='5. Risk Assessment'!$C$16,E$9='5. Risk Assessment'!$D$16),'5. Risk Assessment'!$A$16&amp;CHAR(10),"")&amp;IF(AND('5. Risk Assessment'!$A$17&lt;&gt;"",$A14='5. Risk Assessment'!$C$17,E$9='5. Risk Assessment'!$D$17),'5. Risk Assessment'!$A$17&amp;CHAR(10),"")&amp;IF(AND('5. Risk Assessment'!$A$18&lt;&gt;"",$A14='5. Risk Assessment'!$C$18,E$9='5. Risk Assessment'!$D$18),'5. Risk Assessment'!$A$18&amp;CHAR(10),"")&amp;IF(AND('5. Risk Assessment'!$A$19&lt;&gt;"",$A14='5. Risk Assessment'!$C$19,E$9='5. Risk Assessment'!$D$19),'5. Risk Assessment'!$A$19&amp;CHAR(10),"")&amp;IF(AND('5. Risk Assessment'!$A$20&lt;&gt;"",$A14='5. Risk Assessment'!$C$20,E$9='5. Risk Assessment'!$D$20),'5. Risk Assessment'!$A$20&amp;CHAR(10),"")&amp;IF(AND('5. Risk Assessment'!$A$21&lt;&gt;"",$A14='5. Risk Assessment'!$C$21,E$9='5. Risk Assessment'!$D$21),'5. Risk Assessment'!$A$21&amp;CHAR(10),"")&amp;IF(AND('5. Risk Assessment'!$A$22&lt;&gt;"",$A14='5. Risk Assessment'!$C$22,E$9='5. Risk Assessment'!$D$22),'5. Risk Assessment'!$A$22&amp;CHAR(10),"")&amp;IF(AND('5. Risk Assessment'!$A$23&lt;&gt;"",$A14='5. Risk Assessment'!$C$23,E$9='5. Risk Assessment'!$D$23),'5. Risk Assessment'!$A$23&amp;CHAR(10),"")&amp;IF(AND('5. Risk Assessment'!$A$24&lt;&gt;"",$A14='5. Risk Assessment'!$C$24,E$9='5. Risk Assessment'!$D$24),'5. Risk Assessment'!$A$24&amp;CHAR(10),"")&amp;IF(AND('5. Risk Assessment'!$A$25&lt;&gt;"",$A14='5. Risk Assessment'!$C$25,E$9='5. Risk Assessment'!$D$25),'5. Risk Assessment'!$A$25&amp;CHAR(10),"")&amp;IF(AND('5. Risk Assessment'!$A$26&lt;&gt;"",$A14='5. Risk Assessment'!$C$26,E$9='5. Risk Assessment'!$D$26),'5. Risk Assessment'!$A$26&amp;CHAR(10),"")&amp;IF(AND('5. Risk Assessment'!$A$27&lt;&gt;"",$A14='5. Risk Assessment'!$C$27,E$9='5. Risk Assessment'!$D$27),'5. Risk Assessment'!$A$27&amp;CHAR(10),"")&amp;IF(AND('5. Risk Assessment'!$A$28&lt;&gt;"",$A14='5. Risk Assessment'!$C$28,E$9='5. Risk Assessment'!$D$28),'5. Risk Assessment'!$A$28&amp;CHAR(10),"")&amp;IF(AND('5. Risk Assessment'!$A$29&lt;&gt;"",$A14='5. Risk Assessment'!$C$29,E$9='5. Risk Assessment'!$D$29),'5. Risk Assessment'!$A$29&amp;CHAR(10),"")&amp;IF(AND('5. Risk Assessment'!$A$30&lt;&gt;"",$A14='5. Risk Assessment'!$C$30,E$9='5. Risk Assessment'!$D$30),'5. Risk Assessment'!$A$30&amp;CHAR(10),"")&amp;IF(AND('5. Risk Assessment'!$A$31&lt;&gt;"",$A14='5. Risk Assessment'!$C$31,E$9='5. Risk Assessment'!$D$31),'5. Risk Assessment'!$A$31&amp;CHAR(10),"")&amp;IF(AND('5. Risk Assessment'!$A$32&lt;&gt;"",$A14='5. Risk Assessment'!$C$32,E$9='5. Risk Assessment'!$D$32),'5. Risk Assessment'!$A$32&amp;CHAR(10),"")&amp;IF(AND('5. Risk Assessment'!$A$33&lt;&gt;"",$A14='5. Risk Assessment'!$C$33,E$9='5. Risk Assessment'!$D$33),'5. Risk Assessment'!$A$33&amp;CHAR(10),"")&amp;IF(AND('5. Risk Assessment'!$A$34&lt;&gt;"",$A14='5. Risk Assessment'!$C$34,E$9='5. Risk Assessment'!$D$34),'5. Risk Assessment'!$A$34&amp;CHAR(10),"")&amp;IF(AND('5. Risk Assessment'!$A$35&lt;&gt;"",$A14='5. Risk Assessment'!$C$35,E$9='5. Risk Assessment'!$D$35),'5. Risk Assessment'!$A$35&amp;CHAR(10),"")&amp;IF(AND('5. Risk Assessment'!$A$36&lt;&gt;"",$A14='5. Risk Assessment'!$C$36,E$9='5. Risk Assessment'!$D$36),'5. Risk Assessment'!$A$36&amp;CHAR(10),"")&amp;IF(AND('5. Risk Assessment'!$A$37&lt;&gt;"",$A14='5. Risk Assessment'!$C$37,E$9='5. Risk Assessment'!$D$37),'5. Risk Assessment'!$A$37&amp;CHAR(10),"")&amp;IF(AND('5. Risk Assessment'!$A$38&lt;&gt;"",$A14='5. Risk Assessment'!$C$38,E$9='5. Risk Assessment'!$D$38),'5. Risk Assessment'!$A$38&amp;CHAR(10),"")&amp;IF(AND('5. Risk Assessment'!$A$39&lt;&gt;"",$A14='5. Risk Assessment'!$C$39,E$9='5. Risk Assessment'!$D$39),'5. Risk Assessment'!$A$39&amp;CHAR(10),"")&amp;IF(AND('5. Risk Assessment'!$A$40&lt;&gt;"",$A14='5. Risk Assessment'!$C$40,E$9='5. Risk Assessment'!$D$40),'5. Risk Assessment'!$A$40&amp;CHAR(10),"")&amp;IF(AND('5. Risk Assessment'!$A$41&lt;&gt;"",$A14='5. Risk Assessment'!$C$41,E$9='5. Risk Assessment'!$D$41),'5. Risk Assessment'!$A$41&amp;CHAR(10),"")&amp;IF(AND('5. Risk Assessment'!$A$42&lt;&gt;"",$A14='5. Risk Assessment'!$C$42,E$9='5. Risk Assessment'!$D$42),'5. Risk Assessment'!$A$42&amp;CHAR(10),"")&amp;IF(AND('5. Risk Assessment'!$A$43&lt;&gt;"",$A14='5. Risk Assessment'!$C$43,E$9='5. Risk Assessment'!$D$43),'5. Risk Assessment'!$A$43&amp;CHAR(10),"")&amp;IF(AND('5. Risk Assessment'!$A$44&lt;&gt;"",$A14='5. Risk Assessment'!$C$44,E$9='5. Risk Assessment'!$D$44),'5. Risk Assessment'!$A$44&amp;CHAR(10),"")&amp;IF(AND('5. Risk Assessment'!$A$45&lt;&gt;"",$A14='5. Risk Assessment'!$C$45,E$9='5. Risk Assessment'!$D$45),'5. Risk Assessment'!$A$45&amp;CHAR(10),"")&amp;IF(AND('5. Risk Assessment'!$A$46&lt;&gt;"",$A14='5. Risk Assessment'!$C$46,E$9='5. Risk Assessment'!$D$46),'5. Risk Assessment'!$A$46&amp;CHAR(10),"")&amp;IF(AND('5. Risk Assessment'!$A$47&lt;&gt;"",$A14='5. Risk Assessment'!$C$47,E$9='5. Risk Assessment'!$D$47),'5. Risk Assessment'!$A$47&amp;CHAR(10),"")&amp;IF(AND('5. Risk Assessment'!$A$48&lt;&gt;"",$A14='5. Risk Assessment'!$C$48,E$9='5. Risk Assessment'!$D$48),'5. Risk Assessment'!$A$48&amp;CHAR(10),"")&amp;IF(AND('5. Risk Assessment'!$A$49&lt;&gt;"",$A14='5. Risk Assessment'!$C$49,E$9='5. Risk Assessment'!$D$49),'5. Risk Assessment'!$A$49&amp;CHAR(10),"")&amp;IF(AND('5. Risk Assessment'!$A$50&lt;&gt;"",$A14='5. Risk Assessment'!$C$50,E$9='5. Risk Assessment'!$D$50),'5. Risk Assessment'!$A$50&amp;CHAR(10),"")&amp;IF(AND('5. Risk Assessment'!$A$51&lt;&gt;"",$A14='5. Risk Assessment'!$C$51,E$9='5. Risk Assessment'!$D$51),'5. Risk Assessment'!$A$51&amp;CHAR(10),"")&amp;IF(AND('5. Risk Assessment'!$A$52&lt;&gt;"",$A14='5. Risk Assessment'!$C$52,E$9='5. Risk Assessment'!$D$52),'5. Risk Assessment'!$A$52&amp;CHAR(10),"")&amp;IF(AND('5. Risk Assessment'!$A$53&lt;&gt;"",$A14='5. Risk Assessment'!$C$53,E$9='5. Risk Assessment'!$D$53),'5. Risk Assessment'!$A$53&amp;CHAR(10),"")&amp;IF(AND('5. Risk Assessment'!$A$54&lt;&gt;"",$A14='5. Risk Assessment'!$C$54,E$9='5. Risk Assessment'!$D$54),'5. Risk Assessment'!$A$54&amp;CHAR(10),"")&amp;IF(AND('5. Risk Assessment'!$A$55&lt;&gt;"",$A14='5. Risk Assessment'!$C$55,E$9='5. Risk Assessment'!$D$55),'5. Risk Assessment'!$A$55&amp;CHAR(10),"")&amp;IF(AND('5. Risk Assessment'!$A$56&lt;&gt;"",$A14='5. Risk Assessment'!$C$56,E$9='5. Risk Assessment'!$D$56),'5. Risk Assessment'!$A$56&amp;CHAR(10),"")&amp;IF(AND('5. Risk Assessment'!$A$57&lt;&gt;"",$A14='5. Risk Assessment'!$C$57,E$9='5. Risk Assessment'!$D$57),'5. Risk Assessment'!$A$57&amp;CHAR(10),"")&amp;IF(AND('5. Risk Assessment'!$A$58&lt;&gt;"",$A14='5. Risk Assessment'!$C$58,E$9='5. Risk Assessment'!$D$58),'5. Risk Assessment'!$A$58&amp;CHAR(10),"")&amp;IF(AND('5. Risk Assessment'!$A$59&lt;&gt;"",$A14='5. Risk Assessment'!$C$59,E$9='5. Risk Assessment'!$D$59),'5. Risk Assessment'!$A$59&amp;CHAR(10),"")&amp;IF(AND('5. Risk Assessment'!$A$60&lt;&gt;"",$A14='5. Risk Assessment'!$C$60,E$9='5. Risk Assessment'!$D$60),'5. Risk Assessment'!$A$60&amp;CHAR(10),"")&amp;IF(AND('5. Risk Assessment'!$A$61&lt;&gt;"",$A14='5. Risk Assessment'!$C$61,E$9='5. Risk Assessment'!$D$61),'5. Risk Assessment'!$A$61&amp;CHAR(10),"")</x:f>
      </x:c>
      <x:c r="F14" s="23" t="str">
        <x:f>IF(AND('5. Risk Assessment'!$A$6&lt;&gt;"",$A14='5. Risk Assessment'!$C$6,F$9='5. Risk Assessment'!$D$6),'5. Risk Assessment'!$A$6&amp;CHAR(10),"")&amp;IF(AND('5. Risk Assessment'!$A$7&lt;&gt;"",$A14='5. Risk Assessment'!$C$7,F$9='5. Risk Assessment'!$D$7),'5. Risk Assessment'!$A$7&amp;CHAR(10),"")&amp;IF(AND('5. Risk Assessment'!$A$8&lt;&gt;"",$A14='5. Risk Assessment'!$C$8,F$9='5. Risk Assessment'!$D$8),'5. Risk Assessment'!$A$8&amp;CHAR(10),"")&amp;IF(AND('5. Risk Assessment'!$A$9&lt;&gt;"",$A14='5. Risk Assessment'!$C$9,F$9='5. Risk Assessment'!$D$9),'5. Risk Assessment'!$A$9&amp;CHAR(10),"")&amp;IF(AND('5. Risk Assessment'!$A$10&lt;&gt;"",$A14='5. Risk Assessment'!$C$10,F$9='5. Risk Assessment'!$D$10),'5. Risk Assessment'!$A$10&amp;CHAR(10),"")&amp;IF(AND('5. Risk Assessment'!$A$11&lt;&gt;"",$A14='5. Risk Assessment'!$C$11,F$9='5. Risk Assessment'!$D$11),'5. Risk Assessment'!$A$11&amp;CHAR(10),"")&amp;IF(AND('5. Risk Assessment'!$A$12&lt;&gt;"",$A14='5. Risk Assessment'!$C$12,F$9='5. Risk Assessment'!$D$12),'5. Risk Assessment'!$A$12&amp;CHAR(10),"")&amp;IF(AND('5. Risk Assessment'!$A$13&lt;&gt;"",$A14='5. Risk Assessment'!$C$13,F$9='5. Risk Assessment'!$D$13),'5. Risk Assessment'!$A$13&amp;CHAR(10),"")&amp;IF(AND('5. Risk Assessment'!$A$14&lt;&gt;"",$A14='5. Risk Assessment'!$C$14,F$9='5. Risk Assessment'!$D$14),'5. Risk Assessment'!$A$14&amp;CHAR(10),"")&amp;IF(AND('5. Risk Assessment'!$A$15&lt;&gt;"",$A14='5. Risk Assessment'!$C$15,F$9='5. Risk Assessment'!$D$15),'5. Risk Assessment'!$A$15&amp;CHAR(10),"")&amp;IF(AND('5. Risk Assessment'!$A$16&lt;&gt;"",$A14='5. Risk Assessment'!$C$16,F$9='5. Risk Assessment'!$D$16),'5. Risk Assessment'!$A$16&amp;CHAR(10),"")&amp;IF(AND('5. Risk Assessment'!$A$17&lt;&gt;"",$A14='5. Risk Assessment'!$C$17,F$9='5. Risk Assessment'!$D$17),'5. Risk Assessment'!$A$17&amp;CHAR(10),"")&amp;IF(AND('5. Risk Assessment'!$A$18&lt;&gt;"",$A14='5. Risk Assessment'!$C$18,F$9='5. Risk Assessment'!$D$18),'5. Risk Assessment'!$A$18&amp;CHAR(10),"")&amp;IF(AND('5. Risk Assessment'!$A$19&lt;&gt;"",$A14='5. Risk Assessment'!$C$19,F$9='5. Risk Assessment'!$D$19),'5. Risk Assessment'!$A$19&amp;CHAR(10),"")&amp;IF(AND('5. Risk Assessment'!$A$20&lt;&gt;"",$A14='5. Risk Assessment'!$C$20,F$9='5. Risk Assessment'!$D$20),'5. Risk Assessment'!$A$20&amp;CHAR(10),"")&amp;IF(AND('5. Risk Assessment'!$A$21&lt;&gt;"",$A14='5. Risk Assessment'!$C$21,F$9='5. Risk Assessment'!$D$21),'5. Risk Assessment'!$A$21&amp;CHAR(10),"")&amp;IF(AND('5. Risk Assessment'!$A$22&lt;&gt;"",$A14='5. Risk Assessment'!$C$22,F$9='5. Risk Assessment'!$D$22),'5. Risk Assessment'!$A$22&amp;CHAR(10),"")&amp;IF(AND('5. Risk Assessment'!$A$23&lt;&gt;"",$A14='5. Risk Assessment'!$C$23,F$9='5. Risk Assessment'!$D$23),'5. Risk Assessment'!$A$23&amp;CHAR(10),"")&amp;IF(AND('5. Risk Assessment'!$A$24&lt;&gt;"",$A14='5. Risk Assessment'!$C$24,F$9='5. Risk Assessment'!$D$24),'5. Risk Assessment'!$A$24&amp;CHAR(10),"")&amp;IF(AND('5. Risk Assessment'!$A$25&lt;&gt;"",$A14='5. Risk Assessment'!$C$25,F$9='5. Risk Assessment'!$D$25),'5. Risk Assessment'!$A$25&amp;CHAR(10),"")&amp;IF(AND('5. Risk Assessment'!$A$26&lt;&gt;"",$A14='5. Risk Assessment'!$C$26,F$9='5. Risk Assessment'!$D$26),'5. Risk Assessment'!$A$26&amp;CHAR(10),"")&amp;IF(AND('5. Risk Assessment'!$A$27&lt;&gt;"",$A14='5. Risk Assessment'!$C$27,F$9='5. Risk Assessment'!$D$27),'5. Risk Assessment'!$A$27&amp;CHAR(10),"")&amp;IF(AND('5. Risk Assessment'!$A$28&lt;&gt;"",$A14='5. Risk Assessment'!$C$28,F$9='5. Risk Assessment'!$D$28),'5. Risk Assessment'!$A$28&amp;CHAR(10),"")&amp;IF(AND('5. Risk Assessment'!$A$29&lt;&gt;"",$A14='5. Risk Assessment'!$C$29,F$9='5. Risk Assessment'!$D$29),'5. Risk Assessment'!$A$29&amp;CHAR(10),"")&amp;IF(AND('5. Risk Assessment'!$A$30&lt;&gt;"",$A14='5. Risk Assessment'!$C$30,F$9='5. Risk Assessment'!$D$30),'5. Risk Assessment'!$A$30&amp;CHAR(10),"")&amp;IF(AND('5. Risk Assessment'!$A$31&lt;&gt;"",$A14='5. Risk Assessment'!$C$31,F$9='5. Risk Assessment'!$D$31),'5. Risk Assessment'!$A$31&amp;CHAR(10),"")&amp;IF(AND('5. Risk Assessment'!$A$32&lt;&gt;"",$A14='5. Risk Assessment'!$C$32,F$9='5. Risk Assessment'!$D$32),'5. Risk Assessment'!$A$32&amp;CHAR(10),"")&amp;IF(AND('5. Risk Assessment'!$A$33&lt;&gt;"",$A14='5. Risk Assessment'!$C$33,F$9='5. Risk Assessment'!$D$33),'5. Risk Assessment'!$A$33&amp;CHAR(10),"")&amp;IF(AND('5. Risk Assessment'!$A$34&lt;&gt;"",$A14='5. Risk Assessment'!$C$34,F$9='5. Risk Assessment'!$D$34),'5. Risk Assessment'!$A$34&amp;CHAR(10),"")&amp;IF(AND('5. Risk Assessment'!$A$35&lt;&gt;"",$A14='5. Risk Assessment'!$C$35,F$9='5. Risk Assessment'!$D$35),'5. Risk Assessment'!$A$35&amp;CHAR(10),"")&amp;IF(AND('5. Risk Assessment'!$A$36&lt;&gt;"",$A14='5. Risk Assessment'!$C$36,F$9='5. Risk Assessment'!$D$36),'5. Risk Assessment'!$A$36&amp;CHAR(10),"")&amp;IF(AND('5. Risk Assessment'!$A$37&lt;&gt;"",$A14='5. Risk Assessment'!$C$37,F$9='5. Risk Assessment'!$D$37),'5. Risk Assessment'!$A$37&amp;CHAR(10),"")&amp;IF(AND('5. Risk Assessment'!$A$38&lt;&gt;"",$A14='5. Risk Assessment'!$C$38,F$9='5. Risk Assessment'!$D$38),'5. Risk Assessment'!$A$38&amp;CHAR(10),"")&amp;IF(AND('5. Risk Assessment'!$A$39&lt;&gt;"",$A14='5. Risk Assessment'!$C$39,F$9='5. Risk Assessment'!$D$39),'5. Risk Assessment'!$A$39&amp;CHAR(10),"")&amp;IF(AND('5. Risk Assessment'!$A$40&lt;&gt;"",$A14='5. Risk Assessment'!$C$40,F$9='5. Risk Assessment'!$D$40),'5. Risk Assessment'!$A$40&amp;CHAR(10),"")&amp;IF(AND('5. Risk Assessment'!$A$41&lt;&gt;"",$A14='5. Risk Assessment'!$C$41,F$9='5. Risk Assessment'!$D$41),'5. Risk Assessment'!$A$41&amp;CHAR(10),"")&amp;IF(AND('5. Risk Assessment'!$A$42&lt;&gt;"",$A14='5. Risk Assessment'!$C$42,F$9='5. Risk Assessment'!$D$42),'5. Risk Assessment'!$A$42&amp;CHAR(10),"")&amp;IF(AND('5. Risk Assessment'!$A$43&lt;&gt;"",$A14='5. Risk Assessment'!$C$43,F$9='5. Risk Assessment'!$D$43),'5. Risk Assessment'!$A$43&amp;CHAR(10),"")&amp;IF(AND('5. Risk Assessment'!$A$44&lt;&gt;"",$A14='5. Risk Assessment'!$C$44,F$9='5. Risk Assessment'!$D$44),'5. Risk Assessment'!$A$44&amp;CHAR(10),"")&amp;IF(AND('5. Risk Assessment'!$A$45&lt;&gt;"",$A14='5. Risk Assessment'!$C$45,F$9='5. Risk Assessment'!$D$45),'5. Risk Assessment'!$A$45&amp;CHAR(10),"")&amp;IF(AND('5. Risk Assessment'!$A$46&lt;&gt;"",$A14='5. Risk Assessment'!$C$46,F$9='5. Risk Assessment'!$D$46),'5. Risk Assessment'!$A$46&amp;CHAR(10),"")&amp;IF(AND('5. Risk Assessment'!$A$47&lt;&gt;"",$A14='5. Risk Assessment'!$C$47,F$9='5. Risk Assessment'!$D$47),'5. Risk Assessment'!$A$47&amp;CHAR(10),"")&amp;IF(AND('5. Risk Assessment'!$A$48&lt;&gt;"",$A14='5. Risk Assessment'!$C$48,F$9='5. Risk Assessment'!$D$48),'5. Risk Assessment'!$A$48&amp;CHAR(10),"")&amp;IF(AND('5. Risk Assessment'!$A$49&lt;&gt;"",$A14='5. Risk Assessment'!$C$49,F$9='5. Risk Assessment'!$D$49),'5. Risk Assessment'!$A$49&amp;CHAR(10),"")&amp;IF(AND('5. Risk Assessment'!$A$50&lt;&gt;"",$A14='5. Risk Assessment'!$C$50,F$9='5. Risk Assessment'!$D$50),'5. Risk Assessment'!$A$50&amp;CHAR(10),"")&amp;IF(AND('5. Risk Assessment'!$A$51&lt;&gt;"",$A14='5. Risk Assessment'!$C$51,F$9='5. Risk Assessment'!$D$51),'5. Risk Assessment'!$A$51&amp;CHAR(10),"")&amp;IF(AND('5. Risk Assessment'!$A$52&lt;&gt;"",$A14='5. Risk Assessment'!$C$52,F$9='5. Risk Assessment'!$D$52),'5. Risk Assessment'!$A$52&amp;CHAR(10),"")&amp;IF(AND('5. Risk Assessment'!$A$53&lt;&gt;"",$A14='5. Risk Assessment'!$C$53,F$9='5. Risk Assessment'!$D$53),'5. Risk Assessment'!$A$53&amp;CHAR(10),"")&amp;IF(AND('5. Risk Assessment'!$A$54&lt;&gt;"",$A14='5. Risk Assessment'!$C$54,F$9='5. Risk Assessment'!$D$54),'5. Risk Assessment'!$A$54&amp;CHAR(10),"")&amp;IF(AND('5. Risk Assessment'!$A$55&lt;&gt;"",$A14='5. Risk Assessment'!$C$55,F$9='5. Risk Assessment'!$D$55),'5. Risk Assessment'!$A$55&amp;CHAR(10),"")&amp;IF(AND('5. Risk Assessment'!$A$56&lt;&gt;"",$A14='5. Risk Assessment'!$C$56,F$9='5. Risk Assessment'!$D$56),'5. Risk Assessment'!$A$56&amp;CHAR(10),"")&amp;IF(AND('5. Risk Assessment'!$A$57&lt;&gt;"",$A14='5. Risk Assessment'!$C$57,F$9='5. Risk Assessment'!$D$57),'5. Risk Assessment'!$A$57&amp;CHAR(10),"")&amp;IF(AND('5. Risk Assessment'!$A$58&lt;&gt;"",$A14='5. Risk Assessment'!$C$58,F$9='5. Risk Assessment'!$D$58),'5. Risk Assessment'!$A$58&amp;CHAR(10),"")&amp;IF(AND('5. Risk Assessment'!$A$59&lt;&gt;"",$A14='5. Risk Assessment'!$C$59,F$9='5. Risk Assessment'!$D$59),'5. Risk Assessment'!$A$59&amp;CHAR(10),"")&amp;IF(AND('5. Risk Assessment'!$A$60&lt;&gt;"",$A14='5. Risk Assessment'!$C$60,F$9='5. Risk Assessment'!$D$60),'5. Risk Assessment'!$A$60&amp;CHAR(10),"")&amp;IF(AND('5. Risk Assessment'!$A$61&lt;&gt;"",$A14='5. Risk Assessment'!$C$61,F$9='5. Risk Assessment'!$D$61),'5. Risk Assessment'!$A$61&amp;CHAR(10),"")</x:f>
      </x:c>
      <x:c r="G14" s="174" t="s">
        <x:v>1213</x:v>
      </x:c>
      <x:c r="H14" s="174"/>
      <x:c r="I14" s="174"/>
      <x:c r="J14" s="174"/>
      <x:c r="K14" s="174"/>
      <x:c r="L14" s="174"/>
      <x:c r="M14" s="47" t="str">
        <x:f>IF(OR('5. Risk Assessment'!$A14="",'5. Risk Assessment'!$E14="",AND('5. Risk Assessment'!$F14&lt;&gt;"Critical",'5. Risk Assessment'!$F14&lt;&gt;"High")),"",IF('5. Risk Assessment'!$F14="Critical",2,1)*1000000+(IF('5. Risk Assessment'!$H14="EXIT",6,IF('5. Risk Assessment'!$H14="PAUSE",5,IF('5. Risk Assessment'!$H14="ESCALATE",4,IF('5. Risk Assessment'!$H14="PROCEED WITH CONDITIONS",3,IF('5. Risk Assessment'!$H14="NOT YET MADE",2,IF('5. Risk Assessment'!$H14="PROCEED",1,0))))))*100000)+'5. Risk Assessment'!$E14*1000+(100-ROW()))</x:f>
      </x:c>
      <x:c r="N14" s="47" t="n">
        <x:f>'5. Risk Assessment'!$A14</x:f>
        <x:v>0</x:v>
      </x:c>
      <x:c r="O14" s="47" t="str">
        <x:f t="shared" si="0"/>
      </x:c>
      <x:c r="P14" s="47" t="n">
        <x:f>'5. Risk Assessment'!$B14</x:f>
        <x:v>0</x:v>
      </x:c>
      <x:c r="Q14" s="47" t="str">
        <x:f>IF('5. Risk Assessment'!$E14="","",'5. Risk Assessment'!$E14&amp;" • "&amp;'5. Risk Assessment'!$F14)</x:f>
      </x:c>
      <x:c r="R14" s="47" t="n">
        <x:f>'5. Risk Assessment'!$H14</x:f>
        <x:v>0</x:v>
      </x:c>
      <x:c r="S14" s="47" t="n">
        <x:f>'5. Risk Assessment'!$G14</x:f>
        <x:v>0</x:v>
      </x:c>
    </x:row>
    <x:row r="15" ht="17.25" customHeight="1">
      <x:c r="A15" s="163" t="s">
        <x:v>1214</x:v>
      </x:c>
      <x:c r="B15" s="164"/>
      <x:c r="C15" s="164"/>
      <x:c r="D15" s="164"/>
      <x:c r="E15" s="164"/>
      <x:c r="F15" s="164"/>
      <x:c r="G15" s="164"/>
      <x:c r="H15" s="164"/>
      <x:c r="I15" s="164"/>
      <x:c r="J15" s="164"/>
      <x:c r="K15" s="164"/>
      <x:c r="L15" s="165"/>
      <x:c r="M15" s="47" t="str">
        <x:f>IF(OR('5. Risk Assessment'!$A15="",'5. Risk Assessment'!$E15="",AND('5. Risk Assessment'!$F15&lt;&gt;"Critical",'5. Risk Assessment'!$F15&lt;&gt;"High")),"",IF('5. Risk Assessment'!$F15="Critical",2,1)*1000000+(IF('5. Risk Assessment'!$H15="EXIT",6,IF('5. Risk Assessment'!$H15="PAUSE",5,IF('5. Risk Assessment'!$H15="ESCALATE",4,IF('5. Risk Assessment'!$H15="PROCEED WITH CONDITIONS",3,IF('5. Risk Assessment'!$H15="NOT YET MADE",2,IF('5. Risk Assessment'!$H15="PROCEED",1,0))))))*100000)+'5. Risk Assessment'!$E15*1000+(100-ROW()))</x:f>
      </x:c>
      <x:c r="N15" s="47" t="n">
        <x:f>'5. Risk Assessment'!$A15</x:f>
        <x:v>0</x:v>
      </x:c>
      <x:c r="O15" s="47" t="str">
        <x:f t="shared" si="0"/>
      </x:c>
      <x:c r="P15" s="47" t="n">
        <x:f>'5. Risk Assessment'!$B15</x:f>
        <x:v>0</x:v>
      </x:c>
      <x:c r="Q15" s="47" t="str">
        <x:f>IF('5. Risk Assessment'!$E15="","",'5. Risk Assessment'!$E15&amp;" • "&amp;'5. Risk Assessment'!$F15)</x:f>
      </x:c>
      <x:c r="R15" s="47" t="n">
        <x:f>'5. Risk Assessment'!$H15</x:f>
        <x:v>0</x:v>
      </x:c>
      <x:c r="S15" s="47" t="n">
        <x:f>'5. Risk Assessment'!$G15</x:f>
        <x:v>0</x:v>
      </x:c>
      <x:c r="W15" s="48"/>
    </x:row>
    <x:row r="16" ht="17.25" customHeight="1">
      <x:c r="A16" s="166"/>
      <x:c r="B16" s="167"/>
      <x:c r="C16" s="167"/>
      <x:c r="D16" s="167"/>
      <x:c r="E16" s="167"/>
      <x:c r="F16" s="167"/>
      <x:c r="G16" s="167"/>
      <x:c r="H16" s="167"/>
      <x:c r="I16" s="167"/>
      <x:c r="J16" s="167"/>
      <x:c r="K16" s="167"/>
      <x:c r="L16" s="168"/>
      <x:c r="M16" s="47" t="str">
        <x:f>IF(OR('5. Risk Assessment'!$A16="",'5. Risk Assessment'!$E16="",AND('5. Risk Assessment'!$F16&lt;&gt;"Critical",'5. Risk Assessment'!$F16&lt;&gt;"High")),"",IF('5. Risk Assessment'!$F16="Critical",2,1)*1000000+(IF('5. Risk Assessment'!$H16="EXIT",6,IF('5. Risk Assessment'!$H16="PAUSE",5,IF('5. Risk Assessment'!$H16="ESCALATE",4,IF('5. Risk Assessment'!$H16="PROCEED WITH CONDITIONS",3,IF('5. Risk Assessment'!$H16="NOT YET MADE",2,IF('5. Risk Assessment'!$H16="PROCEED",1,0))))))*100000)+'5. Risk Assessment'!$E16*1000+(100-ROW()))</x:f>
      </x:c>
      <x:c r="N16" s="47" t="n">
        <x:f>'5. Risk Assessment'!$A16</x:f>
        <x:v>0</x:v>
      </x:c>
      <x:c r="O16" s="47" t="str">
        <x:f t="shared" si="0"/>
      </x:c>
      <x:c r="P16" s="47" t="n">
        <x:f>'5. Risk Assessment'!$B16</x:f>
        <x:v>0</x:v>
      </x:c>
      <x:c r="Q16" s="47" t="str">
        <x:f>IF('5. Risk Assessment'!$E16="","",'5. Risk Assessment'!$E16&amp;" • "&amp;'5. Risk Assessment'!$F16)</x:f>
      </x:c>
      <x:c r="R16" s="47" t="n">
        <x:f>'5. Risk Assessment'!$H16</x:f>
        <x:v>0</x:v>
      </x:c>
      <x:c r="S16" s="47" t="n">
        <x:f>'5. Risk Assessment'!$G16</x:f>
        <x:v>0</x:v>
      </x:c>
    </x:row>
    <x:row r="17" ht="9" customHeight="1">
      <x:c r="A17" s="22"/>
      <x:c r="B17" s="22"/>
      <x:c r="C17" s="22"/>
      <x:c r="D17" s="22"/>
      <x:c r="E17" s="22"/>
      <x:c r="F17" s="22"/>
      <x:c r="G17" s="22"/>
      <x:c r="H17" s="22"/>
      <x:c r="I17" s="22"/>
      <x:c r="J17" s="22"/>
      <x:c r="K17" s="22"/>
      <x:c r="L17" s="22"/>
      <x:c r="M17" s="47" t="str">
        <x:f>IF(OR('5. Risk Assessment'!$A17="",'5. Risk Assessment'!$E17="",AND('5. Risk Assessment'!$F17&lt;&gt;"Critical",'5. Risk Assessment'!$F17&lt;&gt;"High")),"",IF('5. Risk Assessment'!$F17="Critical",2,1)*1000000+(IF('5. Risk Assessment'!$H17="EXIT",6,IF('5. Risk Assessment'!$H17="PAUSE",5,IF('5. Risk Assessment'!$H17="ESCALATE",4,IF('5. Risk Assessment'!$H17="PROCEED WITH CONDITIONS",3,IF('5. Risk Assessment'!$H17="NOT YET MADE",2,IF('5. Risk Assessment'!$H17="PROCEED",1,0))))))*100000)+'5. Risk Assessment'!$E17*1000+(100-ROW()))</x:f>
      </x:c>
      <x:c r="N17" s="47" t="n">
        <x:f>'5. Risk Assessment'!$A17</x:f>
        <x:v>0</x:v>
      </x:c>
      <x:c r="O17" s="47" t="str">
        <x:f t="shared" si="0"/>
      </x:c>
      <x:c r="P17" s="47" t="n">
        <x:f>'5. Risk Assessment'!$B17</x:f>
        <x:v>0</x:v>
      </x:c>
      <x:c r="Q17" s="47" t="str">
        <x:f>IF('5. Risk Assessment'!$E17="","",'5. Risk Assessment'!$E17&amp;" • "&amp;'5. Risk Assessment'!$F17)</x:f>
      </x:c>
      <x:c r="R17" s="47" t="n">
        <x:f>'5. Risk Assessment'!$H17</x:f>
        <x:v>0</x:v>
      </x:c>
      <x:c r="S17" s="47" t="n">
        <x:f>'5. Risk Assessment'!$G17</x:f>
        <x:v>0</x:v>
      </x:c>
    </x:row>
    <x:row r="18" ht="27.950000762939453" customHeight="1">
      <x:c r="A18" s="161" t="s">
        <x:v>1215</x:v>
      </x:c>
      <x:c r="B18" s="161"/>
      <x:c r="C18" s="161"/>
      <x:c r="D18" s="161"/>
      <x:c r="E18" s="161"/>
      <x:c r="F18" s="161"/>
      <x:c r="G18" s="161"/>
      <x:c r="H18" s="161"/>
      <x:c r="I18" s="161"/>
      <x:c r="J18" s="161"/>
      <x:c r="K18" s="161"/>
      <x:c r="L18" s="161"/>
      <x:c r="M18" s="47" t="str">
        <x:f>IF(OR('5. Risk Assessment'!$A18="",'5. Risk Assessment'!$E18="",AND('5. Risk Assessment'!$F18&lt;&gt;"Critical",'5. Risk Assessment'!$F18&lt;&gt;"High")),"",IF('5. Risk Assessment'!$F18="Critical",2,1)*1000000+(IF('5. Risk Assessment'!$H18="EXIT",6,IF('5. Risk Assessment'!$H18="PAUSE",5,IF('5. Risk Assessment'!$H18="ESCALATE",4,IF('5. Risk Assessment'!$H18="PROCEED WITH CONDITIONS",3,IF('5. Risk Assessment'!$H18="NOT YET MADE",2,IF('5. Risk Assessment'!$H18="PROCEED",1,0))))))*100000)+'5. Risk Assessment'!$E18*1000+(100-ROW()))</x:f>
      </x:c>
      <x:c r="N18" s="47" t="n">
        <x:f>'5. Risk Assessment'!$A18</x:f>
        <x:v>0</x:v>
      </x:c>
      <x:c r="O18" s="47" t="str">
        <x:f t="shared" si="0"/>
      </x:c>
      <x:c r="P18" s="47" t="n">
        <x:f>'5. Risk Assessment'!$B18</x:f>
        <x:v>0</x:v>
      </x:c>
      <x:c r="Q18" s="47" t="str">
        <x:f>IF('5. Risk Assessment'!$E18="","",'5. Risk Assessment'!$E18&amp;" • "&amp;'5. Risk Assessment'!$F18)</x:f>
      </x:c>
      <x:c r="R18" s="47" t="n">
        <x:f>'5. Risk Assessment'!$H18</x:f>
        <x:v>0</x:v>
      </x:c>
      <x:c r="S18" s="47" t="n">
        <x:f>'5. Risk Assessment'!$G18</x:f>
        <x:v>0</x:v>
      </x:c>
    </x:row>
    <x:row r="19" ht="30" customHeight="1">
      <x:c r="A19" s="162" t="s">
        <x:v>77</x:v>
      </x:c>
      <x:c r="B19" s="162"/>
      <x:c r="C19" s="162"/>
      <x:c r="D19" s="162"/>
      <x:c r="E19" s="162" t="s">
        <x:v>65</x:v>
      </x:c>
      <x:c r="F19" s="162"/>
      <x:c r="G19" s="162" t="s">
        <x:v>1216</x:v>
      </x:c>
      <x:c r="H19" s="162"/>
      <x:c r="I19" s="162" t="s">
        <x:v>1217</x:v>
      </x:c>
      <x:c r="J19" s="162"/>
      <x:c r="K19" s="162" t="s">
        <x:v>1218</x:v>
      </x:c>
      <x:c r="L19" s="162"/>
      <x:c r="M19" s="47" t="str">
        <x:f>IF(OR('5. Risk Assessment'!$A19="",'5. Risk Assessment'!$E19="",AND('5. Risk Assessment'!$F19&lt;&gt;"Critical",'5. Risk Assessment'!$F19&lt;&gt;"High")),"",IF('5. Risk Assessment'!$F19="Critical",2,1)*1000000+(IF('5. Risk Assessment'!$H19="EXIT",6,IF('5. Risk Assessment'!$H19="PAUSE",5,IF('5. Risk Assessment'!$H19="ESCALATE",4,IF('5. Risk Assessment'!$H19="PROCEED WITH CONDITIONS",3,IF('5. Risk Assessment'!$H19="NOT YET MADE",2,IF('5. Risk Assessment'!$H19="PROCEED",1,0))))))*100000)+'5. Risk Assessment'!$E19*1000+(100-ROW()))</x:f>
      </x:c>
      <x:c r="N19" s="47" t="n">
        <x:f>'5. Risk Assessment'!$A19</x:f>
        <x:v>0</x:v>
      </x:c>
      <x:c r="O19" s="47" t="str">
        <x:f t="shared" si="0"/>
      </x:c>
      <x:c r="P19" s="47" t="n">
        <x:f>'5. Risk Assessment'!$B19</x:f>
        <x:v>0</x:v>
      </x:c>
      <x:c r="Q19" s="47" t="str">
        <x:f>IF('5. Risk Assessment'!$E19="","",'5. Risk Assessment'!$E19&amp;" • "&amp;'5. Risk Assessment'!$F19)</x:f>
      </x:c>
      <x:c r="R19" s="47" t="n">
        <x:f>'5. Risk Assessment'!$H19</x:f>
        <x:v>0</x:v>
      </x:c>
      <x:c r="S19" s="47" t="n">
        <x:f>'5. Risk Assessment'!$G19</x:f>
        <x:v>0</x:v>
      </x:c>
    </x:row>
    <x:row r="20" ht="27.950000762939453" customHeight="1">
      <x:c r="A20" s="156" t="str">
        <x:f>IFERROR(INDEX('3. Scope &amp; Lens'!$C$16:$C$22,MATCH(ROWS($A$20:A20),'3. Scope &amp; Lens'!$J$16:$J$22,0)),"")</x:f>
      </x:c>
      <x:c r="B20" s="156"/>
      <x:c r="C20" s="156"/>
      <x:c r="D20" s="156"/>
      <x:c r="E20" s="157" t="str">
        <x:f>IF($A20="","",IFERROR(INDEX('3. Scope &amp; Lens'!$G$16:$G$22,MATCH(ROWS($A$20:A20),'3. Scope &amp; Lens'!$J$16:$J$22,0)),""))</x:f>
      </x:c>
      <x:c r="F20" s="157"/>
      <x:c r="G20" s="157" t="str">
        <x:f>IF($A20="","",COUNTIFS('4. Risk Screening'!$A$5:$A$60,$A20&amp;"*",'4. Risk Screening'!$D$5:$D$60,"Relevant",'4. Risk Screening'!$C$5:$C$60,"&lt;&gt;"))</x:f>
      </x:c>
      <x:c r="H20" s="157"/>
      <x:c r="I20" s="157" t="str">
        <x:f>IF($A20="","",COUNTIFS('5. Risk Assessment'!$A$6:$A$61,"P"&amp;MATCH($A20,'3. Scope &amp; Lens'!$C$16:$C$22,0)&amp;"*",'5. Risk Assessment'!$E$6:$E$61,"&gt;0"))</x:f>
      </x:c>
      <x:c r="J20" s="157"/>
      <x:c r="K20" s="157" t="str">
        <x:f>IF($A20="","",COUNTIFS('5. Risk Assessment'!$A$6:$A$61,"P"&amp;MATCH($A20,'3. Scope &amp; Lens'!$C$16:$C$22,0)&amp;"*",'5. Risk Assessment'!$F$6:$F$61,"High")+COUNTIFS('5. Risk Assessment'!$A$6:$A$61,"P"&amp;MATCH($A20,'3. Scope &amp; Lens'!$C$16:$C$22,0)&amp;"*",'5. Risk Assessment'!$F$6:$F$61,"Critical"))</x:f>
      </x:c>
      <x:c r="L20" s="157"/>
      <x:c r="M20" s="47" t="str">
        <x:f>IF(OR('5. Risk Assessment'!$A20="",'5. Risk Assessment'!$E20="",AND('5. Risk Assessment'!$F20&lt;&gt;"Critical",'5. Risk Assessment'!$F20&lt;&gt;"High")),"",IF('5. Risk Assessment'!$F20="Critical",2,1)*1000000+(IF('5. Risk Assessment'!$H20="EXIT",6,IF('5. Risk Assessment'!$H20="PAUSE",5,IF('5. Risk Assessment'!$H20="ESCALATE",4,IF('5. Risk Assessment'!$H20="PROCEED WITH CONDITIONS",3,IF('5. Risk Assessment'!$H20="NOT YET MADE",2,IF('5. Risk Assessment'!$H20="PROCEED",1,0))))))*100000)+'5. Risk Assessment'!$E20*1000+(100-ROW()))</x:f>
      </x:c>
      <x:c r="N20" s="47" t="n">
        <x:f>'5. Risk Assessment'!$A20</x:f>
        <x:v>0</x:v>
      </x:c>
      <x:c r="O20" s="47" t="str">
        <x:f t="shared" si="0"/>
      </x:c>
      <x:c r="P20" s="47" t="n">
        <x:f>'5. Risk Assessment'!$B20</x:f>
        <x:v>0</x:v>
      </x:c>
      <x:c r="Q20" s="47" t="str">
        <x:f>IF('5. Risk Assessment'!$E20="","",'5. Risk Assessment'!$E20&amp;" • "&amp;'5. Risk Assessment'!$F20)</x:f>
      </x:c>
      <x:c r="R20" s="47" t="n">
        <x:f>'5. Risk Assessment'!$H20</x:f>
        <x:v>0</x:v>
      </x:c>
      <x:c r="S20" s="47" t="n">
        <x:f>'5. Risk Assessment'!$G20</x:f>
        <x:v>0</x:v>
      </x:c>
    </x:row>
    <x:row r="21" ht="27.950000762939453" customHeight="1">
      <x:c r="A21" s="156" t="str">
        <x:f>IFERROR(INDEX('3. Scope &amp; Lens'!$C$16:$C$22,MATCH(ROWS($A$20:A21),'3. Scope &amp; Lens'!$J$16:$J$22,0)),"")</x:f>
      </x:c>
      <x:c r="B21" s="156"/>
      <x:c r="C21" s="156"/>
      <x:c r="D21" s="156"/>
      <x:c r="E21" s="157" t="str">
        <x:f>IF($A21="","",IFERROR(INDEX('3. Scope &amp; Lens'!$G$16:$G$22,MATCH(ROWS($A$20:A21),'3. Scope &amp; Lens'!$J$16:$J$22,0)),""))</x:f>
      </x:c>
      <x:c r="F21" s="157"/>
      <x:c r="G21" s="157" t="str">
        <x:f>IF($A21="","",COUNTIFS('4. Risk Screening'!$A$5:$A$60,$A21&amp;"*",'4. Risk Screening'!$D$5:$D$60,"Relevant",'4. Risk Screening'!$C$5:$C$60,"&lt;&gt;"))</x:f>
      </x:c>
      <x:c r="H21" s="157"/>
      <x:c r="I21" s="157" t="str">
        <x:f>IF($A21="","",COUNTIFS('5. Risk Assessment'!$A$6:$A$61,"P"&amp;MATCH($A21,'3. Scope &amp; Lens'!$C$16:$C$22,0)&amp;"*",'5. Risk Assessment'!$E$6:$E$61,"&gt;0"))</x:f>
      </x:c>
      <x:c r="J21" s="157"/>
      <x:c r="K21" s="157" t="str">
        <x:f>IF($A21="","",COUNTIFS('5. Risk Assessment'!$A$6:$A$61,"P"&amp;MATCH($A21,'3. Scope &amp; Lens'!$C$16:$C$22,0)&amp;"*",'5. Risk Assessment'!$F$6:$F$61,"High")+COUNTIFS('5. Risk Assessment'!$A$6:$A$61,"P"&amp;MATCH($A21,'3. Scope &amp; Lens'!$C$16:$C$22,0)&amp;"*",'5. Risk Assessment'!$F$6:$F$61,"Critical"))</x:f>
      </x:c>
      <x:c r="L21" s="157"/>
      <x:c r="M21" s="47" t="str">
        <x:f>IF(OR('5. Risk Assessment'!$A21="",'5. Risk Assessment'!$E21="",AND('5. Risk Assessment'!$F21&lt;&gt;"Critical",'5. Risk Assessment'!$F21&lt;&gt;"High")),"",IF('5. Risk Assessment'!$F21="Critical",2,1)*1000000+(IF('5. Risk Assessment'!$H21="EXIT",6,IF('5. Risk Assessment'!$H21="PAUSE",5,IF('5. Risk Assessment'!$H21="ESCALATE",4,IF('5. Risk Assessment'!$H21="PROCEED WITH CONDITIONS",3,IF('5. Risk Assessment'!$H21="NOT YET MADE",2,IF('5. Risk Assessment'!$H21="PROCEED",1,0))))))*100000)+'5. Risk Assessment'!$E21*1000+(100-ROW()))</x:f>
      </x:c>
      <x:c r="N21" s="47" t="n">
        <x:f>'5. Risk Assessment'!$A21</x:f>
        <x:v>0</x:v>
      </x:c>
      <x:c r="O21" s="47" t="str">
        <x:f t="shared" si="0"/>
      </x:c>
      <x:c r="P21" s="47" t="n">
        <x:f>'5. Risk Assessment'!$B21</x:f>
        <x:v>0</x:v>
      </x:c>
      <x:c r="Q21" s="47" t="str">
        <x:f>IF('5. Risk Assessment'!$E21="","",'5. Risk Assessment'!$E21&amp;" • "&amp;'5. Risk Assessment'!$F21)</x:f>
      </x:c>
      <x:c r="R21" s="47" t="n">
        <x:f>'5. Risk Assessment'!$H21</x:f>
        <x:v>0</x:v>
      </x:c>
      <x:c r="S21" s="47" t="n">
        <x:f>'5. Risk Assessment'!$G21</x:f>
        <x:v>0</x:v>
      </x:c>
    </x:row>
    <x:row r="22" ht="27.950000762939453" customHeight="1">
      <x:c r="A22" s="156" t="str">
        <x:f>IFERROR(INDEX('3. Scope &amp; Lens'!$C$16:$C$22,MATCH(ROWS($A$20:A22),'3. Scope &amp; Lens'!$J$16:$J$22,0)),"")</x:f>
      </x:c>
      <x:c r="B22" s="156"/>
      <x:c r="C22" s="156"/>
      <x:c r="D22" s="156"/>
      <x:c r="E22" s="157" t="str">
        <x:f>IF($A22="","",IFERROR(INDEX('3. Scope &amp; Lens'!$G$16:$G$22,MATCH(ROWS($A$20:A22),'3. Scope &amp; Lens'!$J$16:$J$22,0)),""))</x:f>
      </x:c>
      <x:c r="F22" s="157"/>
      <x:c r="G22" s="157" t="str">
        <x:f>IF($A22="","",COUNTIFS('4. Risk Screening'!$A$5:$A$60,$A22&amp;"*",'4. Risk Screening'!$D$5:$D$60,"Relevant",'4. Risk Screening'!$C$5:$C$60,"&lt;&gt;"))</x:f>
      </x:c>
      <x:c r="H22" s="157"/>
      <x:c r="I22" s="157" t="str">
        <x:f>IF($A22="","",COUNTIFS('5. Risk Assessment'!$A$6:$A$61,"P"&amp;MATCH($A22,'3. Scope &amp; Lens'!$C$16:$C$22,0)&amp;"*",'5. Risk Assessment'!$E$6:$E$61,"&gt;0"))</x:f>
      </x:c>
      <x:c r="J22" s="157"/>
      <x:c r="K22" s="157" t="str">
        <x:f>IF($A22="","",COUNTIFS('5. Risk Assessment'!$A$6:$A$61,"P"&amp;MATCH($A22,'3. Scope &amp; Lens'!$C$16:$C$22,0)&amp;"*",'5. Risk Assessment'!$F$6:$F$61,"High")+COUNTIFS('5. Risk Assessment'!$A$6:$A$61,"P"&amp;MATCH($A22,'3. Scope &amp; Lens'!$C$16:$C$22,0)&amp;"*",'5. Risk Assessment'!$F$6:$F$61,"Critical"))</x:f>
      </x:c>
      <x:c r="L22" s="157"/>
      <x:c r="M22" s="47" t="str">
        <x:f>IF(OR('5. Risk Assessment'!$A22="",'5. Risk Assessment'!$E22="",AND('5. Risk Assessment'!$F22&lt;&gt;"Critical",'5. Risk Assessment'!$F22&lt;&gt;"High")),"",IF('5. Risk Assessment'!$F22="Critical",2,1)*1000000+(IF('5. Risk Assessment'!$H22="EXIT",6,IF('5. Risk Assessment'!$H22="PAUSE",5,IF('5. Risk Assessment'!$H22="ESCALATE",4,IF('5. Risk Assessment'!$H22="PROCEED WITH CONDITIONS",3,IF('5. Risk Assessment'!$H22="NOT YET MADE",2,IF('5. Risk Assessment'!$H22="PROCEED",1,0))))))*100000)+'5. Risk Assessment'!$E22*1000+(100-ROW()))</x:f>
      </x:c>
      <x:c r="N22" s="47" t="n">
        <x:f>'5. Risk Assessment'!$A22</x:f>
        <x:v>0</x:v>
      </x:c>
      <x:c r="O22" s="47" t="str">
        <x:f t="shared" si="0"/>
      </x:c>
      <x:c r="P22" s="47" t="n">
        <x:f>'5. Risk Assessment'!$B22</x:f>
        <x:v>0</x:v>
      </x:c>
      <x:c r="Q22" s="47" t="str">
        <x:f>IF('5. Risk Assessment'!$E22="","",'5. Risk Assessment'!$E22&amp;" • "&amp;'5. Risk Assessment'!$F22)</x:f>
      </x:c>
      <x:c r="R22" s="47" t="n">
        <x:f>'5. Risk Assessment'!$H22</x:f>
        <x:v>0</x:v>
      </x:c>
      <x:c r="S22" s="47" t="n">
        <x:f>'5. Risk Assessment'!$G22</x:f>
        <x:v>0</x:v>
      </x:c>
    </x:row>
    <x:row r="23" ht="27.950000762939453" customHeight="1">
      <x:c r="A23" s="156" t="str">
        <x:f>IFERROR(INDEX('3. Scope &amp; Lens'!$C$16:$C$22,MATCH(ROWS($A$20:A23),'3. Scope &amp; Lens'!$J$16:$J$22,0)),"")</x:f>
      </x:c>
      <x:c r="B23" s="156"/>
      <x:c r="C23" s="156"/>
      <x:c r="D23" s="156"/>
      <x:c r="E23" s="157" t="str">
        <x:f>IF($A23="","",IFERROR(INDEX('3. Scope &amp; Lens'!$G$16:$G$22,MATCH(ROWS($A$20:A23),'3. Scope &amp; Lens'!$J$16:$J$22,0)),""))</x:f>
      </x:c>
      <x:c r="F23" s="157"/>
      <x:c r="G23" s="157" t="str">
        <x:f>IF($A23="","",COUNTIFS('4. Risk Screening'!$A$5:$A$60,$A23&amp;"*",'4. Risk Screening'!$D$5:$D$60,"Relevant",'4. Risk Screening'!$C$5:$C$60,"&lt;&gt;"))</x:f>
      </x:c>
      <x:c r="H23" s="157"/>
      <x:c r="I23" s="157" t="str">
        <x:f>IF($A23="","",COUNTIFS('5. Risk Assessment'!$A$6:$A$61,"P"&amp;MATCH($A23,'3. Scope &amp; Lens'!$C$16:$C$22,0)&amp;"*",'5. Risk Assessment'!$E$6:$E$61,"&gt;0"))</x:f>
      </x:c>
      <x:c r="J23" s="157"/>
      <x:c r="K23" s="157" t="str">
        <x:f>IF($A23="","",COUNTIFS('5. Risk Assessment'!$A$6:$A$61,"P"&amp;MATCH($A23,'3. Scope &amp; Lens'!$C$16:$C$22,0)&amp;"*",'5. Risk Assessment'!$F$6:$F$61,"High")+COUNTIFS('5. Risk Assessment'!$A$6:$A$61,"P"&amp;MATCH($A23,'3. Scope &amp; Lens'!$C$16:$C$22,0)&amp;"*",'5. Risk Assessment'!$F$6:$F$61,"Critical"))</x:f>
      </x:c>
      <x:c r="L23" s="157"/>
      <x:c r="M23" s="47" t="str">
        <x:f>IF(OR('5. Risk Assessment'!$A23="",'5. Risk Assessment'!$E23="",AND('5. Risk Assessment'!$F23&lt;&gt;"Critical",'5. Risk Assessment'!$F23&lt;&gt;"High")),"",IF('5. Risk Assessment'!$F23="Critical",2,1)*1000000+(IF('5. Risk Assessment'!$H23="EXIT",6,IF('5. Risk Assessment'!$H23="PAUSE",5,IF('5. Risk Assessment'!$H23="ESCALATE",4,IF('5. Risk Assessment'!$H23="PROCEED WITH CONDITIONS",3,IF('5. Risk Assessment'!$H23="NOT YET MADE",2,IF('5. Risk Assessment'!$H23="PROCEED",1,0))))))*100000)+'5. Risk Assessment'!$E23*1000+(100-ROW()))</x:f>
      </x:c>
      <x:c r="N23" s="47" t="n">
        <x:f>'5. Risk Assessment'!$A23</x:f>
        <x:v>0</x:v>
      </x:c>
      <x:c r="O23" s="47" t="str">
        <x:f t="shared" si="0"/>
      </x:c>
      <x:c r="P23" s="47" t="n">
        <x:f>'5. Risk Assessment'!$B23</x:f>
        <x:v>0</x:v>
      </x:c>
      <x:c r="Q23" s="47" t="str">
        <x:f>IF('5. Risk Assessment'!$E23="","",'5. Risk Assessment'!$E23&amp;" • "&amp;'5. Risk Assessment'!$F23)</x:f>
      </x:c>
      <x:c r="R23" s="47" t="n">
        <x:f>'5. Risk Assessment'!$H23</x:f>
        <x:v>0</x:v>
      </x:c>
      <x:c r="S23" s="47" t="n">
        <x:f>'5. Risk Assessment'!$G23</x:f>
        <x:v>0</x:v>
      </x:c>
    </x:row>
    <x:row r="24" ht="27.950000762939453" customHeight="1">
      <x:c r="A24" s="156" t="str">
        <x:f>IFERROR(INDEX('3. Scope &amp; Lens'!$C$16:$C$22,MATCH(ROWS($A$20:A24),'3. Scope &amp; Lens'!$J$16:$J$22,0)),"")</x:f>
      </x:c>
      <x:c r="B24" s="156"/>
      <x:c r="C24" s="156"/>
      <x:c r="D24" s="156"/>
      <x:c r="E24" s="157" t="str">
        <x:f>IF($A24="","",IFERROR(INDEX('3. Scope &amp; Lens'!$G$16:$G$22,MATCH(ROWS($A$20:A24),'3. Scope &amp; Lens'!$J$16:$J$22,0)),""))</x:f>
      </x:c>
      <x:c r="F24" s="157"/>
      <x:c r="G24" s="157" t="str">
        <x:f>IF($A24="","",COUNTIFS('4. Risk Screening'!$A$5:$A$60,$A24&amp;"*",'4. Risk Screening'!$D$5:$D$60,"Relevant",'4. Risk Screening'!$C$5:$C$60,"&lt;&gt;"))</x:f>
      </x:c>
      <x:c r="H24" s="157"/>
      <x:c r="I24" s="157" t="str">
        <x:f>IF($A24="","",COUNTIFS('5. Risk Assessment'!$A$6:$A$61,"P"&amp;MATCH($A24,'3. Scope &amp; Lens'!$C$16:$C$22,0)&amp;"*",'5. Risk Assessment'!$E$6:$E$61,"&gt;0"))</x:f>
      </x:c>
      <x:c r="J24" s="157"/>
      <x:c r="K24" s="157" t="str">
        <x:f>IF($A24="","",COUNTIFS('5. Risk Assessment'!$A$6:$A$61,"P"&amp;MATCH($A24,'3. Scope &amp; Lens'!$C$16:$C$22,0)&amp;"*",'5. Risk Assessment'!$F$6:$F$61,"High")+COUNTIFS('5. Risk Assessment'!$A$6:$A$61,"P"&amp;MATCH($A24,'3. Scope &amp; Lens'!$C$16:$C$22,0)&amp;"*",'5. Risk Assessment'!$F$6:$F$61,"Critical"))</x:f>
      </x:c>
      <x:c r="L24" s="157"/>
      <x:c r="M24" s="47" t="str">
        <x:f>IF(OR('5. Risk Assessment'!$A24="",'5. Risk Assessment'!$E24="",AND('5. Risk Assessment'!$F24&lt;&gt;"Critical",'5. Risk Assessment'!$F24&lt;&gt;"High")),"",IF('5. Risk Assessment'!$F24="Critical",2,1)*1000000+(IF('5. Risk Assessment'!$H24="EXIT",6,IF('5. Risk Assessment'!$H24="PAUSE",5,IF('5. Risk Assessment'!$H24="ESCALATE",4,IF('5. Risk Assessment'!$H24="PROCEED WITH CONDITIONS",3,IF('5. Risk Assessment'!$H24="NOT YET MADE",2,IF('5. Risk Assessment'!$H24="PROCEED",1,0))))))*100000)+'5. Risk Assessment'!$E24*1000+(100-ROW()))</x:f>
      </x:c>
      <x:c r="N24" s="47" t="n">
        <x:f>'5. Risk Assessment'!$A24</x:f>
        <x:v>0</x:v>
      </x:c>
      <x:c r="O24" s="47" t="str">
        <x:f t="shared" si="0"/>
      </x:c>
      <x:c r="P24" s="47" t="n">
        <x:f>'5. Risk Assessment'!$B24</x:f>
        <x:v>0</x:v>
      </x:c>
      <x:c r="Q24" s="47" t="str">
        <x:f>IF('5. Risk Assessment'!$E24="","",'5. Risk Assessment'!$E24&amp;" • "&amp;'5. Risk Assessment'!$F24)</x:f>
      </x:c>
      <x:c r="R24" s="47" t="n">
        <x:f>'5. Risk Assessment'!$H24</x:f>
        <x:v>0</x:v>
      </x:c>
      <x:c r="S24" s="47" t="n">
        <x:f>'5. Risk Assessment'!$G24</x:f>
        <x:v>0</x:v>
      </x:c>
    </x:row>
    <x:row r="25" ht="27.950000762939453" customHeight="1">
      <x:c r="A25" s="156" t="str">
        <x:f>IFERROR(INDEX('3. Scope &amp; Lens'!$C$16:$C$22,MATCH(ROWS($A$20:A25),'3. Scope &amp; Lens'!$J$16:$J$22,0)),"")</x:f>
      </x:c>
      <x:c r="B25" s="156"/>
      <x:c r="C25" s="156"/>
      <x:c r="D25" s="156"/>
      <x:c r="E25" s="157" t="str">
        <x:f>IF($A25="","",IFERROR(INDEX('3. Scope &amp; Lens'!$G$16:$G$22,MATCH(ROWS($A$20:A25),'3. Scope &amp; Lens'!$J$16:$J$22,0)),""))</x:f>
      </x:c>
      <x:c r="F25" s="157"/>
      <x:c r="G25" s="157" t="str">
        <x:f>IF($A25="","",COUNTIFS('4. Risk Screening'!$A$5:$A$60,$A25&amp;"*",'4. Risk Screening'!$D$5:$D$60,"Relevant",'4. Risk Screening'!$C$5:$C$60,"&lt;&gt;"))</x:f>
      </x:c>
      <x:c r="H25" s="157"/>
      <x:c r="I25" s="157" t="str">
        <x:f>IF($A25="","",COUNTIFS('5. Risk Assessment'!$A$6:$A$61,"P"&amp;MATCH($A25,'3. Scope &amp; Lens'!$C$16:$C$22,0)&amp;"*",'5. Risk Assessment'!$E$6:$E$61,"&gt;0"))</x:f>
      </x:c>
      <x:c r="J25" s="157"/>
      <x:c r="K25" s="157" t="str">
        <x:f>IF($A25="","",COUNTIFS('5. Risk Assessment'!$A$6:$A$61,"P"&amp;MATCH($A25,'3. Scope &amp; Lens'!$C$16:$C$22,0)&amp;"*",'5. Risk Assessment'!$F$6:$F$61,"High")+COUNTIFS('5. Risk Assessment'!$A$6:$A$61,"P"&amp;MATCH($A25,'3. Scope &amp; Lens'!$C$16:$C$22,0)&amp;"*",'5. Risk Assessment'!$F$6:$F$61,"Critical"))</x:f>
      </x:c>
      <x:c r="L25" s="157"/>
      <x:c r="M25" s="47" t="str">
        <x:f>IF(OR('5. Risk Assessment'!$A25="",'5. Risk Assessment'!$E25="",AND('5. Risk Assessment'!$F25&lt;&gt;"Critical",'5. Risk Assessment'!$F25&lt;&gt;"High")),"",IF('5. Risk Assessment'!$F25="Critical",2,1)*1000000+(IF('5. Risk Assessment'!$H25="EXIT",6,IF('5. Risk Assessment'!$H25="PAUSE",5,IF('5. Risk Assessment'!$H25="ESCALATE",4,IF('5. Risk Assessment'!$H25="PROCEED WITH CONDITIONS",3,IF('5. Risk Assessment'!$H25="NOT YET MADE",2,IF('5. Risk Assessment'!$H25="PROCEED",1,0))))))*100000)+'5. Risk Assessment'!$E25*1000+(100-ROW()))</x:f>
      </x:c>
      <x:c r="N25" s="47" t="n">
        <x:f>'5. Risk Assessment'!$A25</x:f>
        <x:v>0</x:v>
      </x:c>
      <x:c r="O25" s="47" t="str">
        <x:f t="shared" si="0"/>
      </x:c>
      <x:c r="P25" s="47" t="n">
        <x:f>'5. Risk Assessment'!$B25</x:f>
        <x:v>0</x:v>
      </x:c>
      <x:c r="Q25" s="47" t="str">
        <x:f>IF('5. Risk Assessment'!$E25="","",'5. Risk Assessment'!$E25&amp;" • "&amp;'5. Risk Assessment'!$F25)</x:f>
      </x:c>
      <x:c r="R25" s="47" t="n">
        <x:f>'5. Risk Assessment'!$H25</x:f>
        <x:v>0</x:v>
      </x:c>
      <x:c r="S25" s="47" t="n">
        <x:f>'5. Risk Assessment'!$G25</x:f>
        <x:v>0</x:v>
      </x:c>
    </x:row>
    <x:row r="26" ht="27.950000762939453" customHeight="1">
      <x:c r="A26" s="156" t="str">
        <x:f>IFERROR(INDEX('3. Scope &amp; Lens'!$C$16:$C$22,MATCH(ROWS($A$20:A26),'3. Scope &amp; Lens'!$J$16:$J$22,0)),"")</x:f>
      </x:c>
      <x:c r="B26" s="156"/>
      <x:c r="C26" s="156"/>
      <x:c r="D26" s="156"/>
      <x:c r="E26" s="157" t="str">
        <x:f>IF($A26="","",IFERROR(INDEX('3. Scope &amp; Lens'!$G$16:$G$22,MATCH(ROWS($A$20:A26),'3. Scope &amp; Lens'!$J$16:$J$22,0)),""))</x:f>
      </x:c>
      <x:c r="F26" s="157"/>
      <x:c r="G26" s="157" t="str">
        <x:f>IF($A26="","",COUNTIFS('4. Risk Screening'!$A$5:$A$60,$A26&amp;"*",'4. Risk Screening'!$D$5:$D$60,"Relevant",'4. Risk Screening'!$C$5:$C$60,"&lt;&gt;"))</x:f>
      </x:c>
      <x:c r="H26" s="157"/>
      <x:c r="I26" s="157" t="str">
        <x:f>IF($A26="","",COUNTIFS('5. Risk Assessment'!$A$6:$A$61,"P"&amp;MATCH($A26,'3. Scope &amp; Lens'!$C$16:$C$22,0)&amp;"*",'5. Risk Assessment'!$E$6:$E$61,"&gt;0"))</x:f>
      </x:c>
      <x:c r="J26" s="157"/>
      <x:c r="K26" s="157" t="str">
        <x:f>IF($A26="","",COUNTIFS('5. Risk Assessment'!$A$6:$A$61,"P"&amp;MATCH($A26,'3. Scope &amp; Lens'!$C$16:$C$22,0)&amp;"*",'5. Risk Assessment'!$F$6:$F$61,"High")+COUNTIFS('5. Risk Assessment'!$A$6:$A$61,"P"&amp;MATCH($A26,'3. Scope &amp; Lens'!$C$16:$C$22,0)&amp;"*",'5. Risk Assessment'!$F$6:$F$61,"Critical"))</x:f>
      </x:c>
      <x:c r="L26" s="157"/>
      <x:c r="M26" s="47" t="str">
        <x:f>IF(OR('5. Risk Assessment'!$A26="",'5. Risk Assessment'!$E26="",AND('5. Risk Assessment'!$F26&lt;&gt;"Critical",'5. Risk Assessment'!$F26&lt;&gt;"High")),"",IF('5. Risk Assessment'!$F26="Critical",2,1)*1000000+(IF('5. Risk Assessment'!$H26="EXIT",6,IF('5. Risk Assessment'!$H26="PAUSE",5,IF('5. Risk Assessment'!$H26="ESCALATE",4,IF('5. Risk Assessment'!$H26="PROCEED WITH CONDITIONS",3,IF('5. Risk Assessment'!$H26="NOT YET MADE",2,IF('5. Risk Assessment'!$H26="PROCEED",1,0))))))*100000)+'5. Risk Assessment'!$E26*1000+(100-ROW()))</x:f>
      </x:c>
      <x:c r="N26" s="47" t="n">
        <x:f>'5. Risk Assessment'!$A26</x:f>
        <x:v>0</x:v>
      </x:c>
      <x:c r="O26" s="47" t="str">
        <x:f t="shared" si="0"/>
      </x:c>
      <x:c r="P26" s="47" t="n">
        <x:f>'5. Risk Assessment'!$B26</x:f>
        <x:v>0</x:v>
      </x:c>
      <x:c r="Q26" s="47" t="str">
        <x:f>IF('5. Risk Assessment'!$E26="","",'5. Risk Assessment'!$E26&amp;" • "&amp;'5. Risk Assessment'!$F26)</x:f>
      </x:c>
      <x:c r="R26" s="47" t="n">
        <x:f>'5. Risk Assessment'!$H26</x:f>
        <x:v>0</x:v>
      </x:c>
      <x:c r="S26" s="47" t="n">
        <x:f>'5. Risk Assessment'!$G26</x:f>
        <x:v>0</x:v>
      </x:c>
    </x:row>
    <x:row r="27" ht="9" customHeight="1">
      <x:c r="A27" s="22"/>
      <x:c r="B27" s="22"/>
      <x:c r="C27" s="22"/>
      <x:c r="D27" s="22"/>
      <x:c r="E27" s="22"/>
      <x:c r="F27" s="22"/>
      <x:c r="G27" s="22"/>
      <x:c r="H27" s="22"/>
      <x:c r="I27" s="22"/>
      <x:c r="J27" s="22"/>
      <x:c r="K27" s="22"/>
      <x:c r="L27" s="22"/>
      <x:c r="M27" s="47" t="str">
        <x:f>IF(OR('5. Risk Assessment'!$A27="",'5. Risk Assessment'!$E27="",AND('5. Risk Assessment'!$F27&lt;&gt;"Critical",'5. Risk Assessment'!$F27&lt;&gt;"High")),"",IF('5. Risk Assessment'!$F27="Critical",2,1)*1000000+(IF('5. Risk Assessment'!$H27="EXIT",6,IF('5. Risk Assessment'!$H27="PAUSE",5,IF('5. Risk Assessment'!$H27="ESCALATE",4,IF('5. Risk Assessment'!$H27="PROCEED WITH CONDITIONS",3,IF('5. Risk Assessment'!$H27="NOT YET MADE",2,IF('5. Risk Assessment'!$H27="PROCEED",1,0))))))*100000)+'5. Risk Assessment'!$E27*1000+(100-ROW()))</x:f>
      </x:c>
      <x:c r="N27" s="47" t="n">
        <x:f>'5. Risk Assessment'!$A27</x:f>
        <x:v>0</x:v>
      </x:c>
      <x:c r="O27" s="47" t="str">
        <x:f t="shared" si="0"/>
      </x:c>
      <x:c r="P27" s="47" t="n">
        <x:f>'5. Risk Assessment'!$B27</x:f>
        <x:v>0</x:v>
      </x:c>
      <x:c r="Q27" s="47" t="str">
        <x:f>IF('5. Risk Assessment'!$E27="","",'5. Risk Assessment'!$E27&amp;" • "&amp;'5. Risk Assessment'!$F27)</x:f>
      </x:c>
      <x:c r="R27" s="47" t="n">
        <x:f>'5. Risk Assessment'!$H27</x:f>
        <x:v>0</x:v>
      </x:c>
      <x:c r="S27" s="47" t="n">
        <x:f>'5. Risk Assessment'!$G27</x:f>
        <x:v>0</x:v>
      </x:c>
    </x:row>
    <x:row r="28" ht="27.950000762939453" customHeight="1">
      <x:c r="A28" s="161" t="s">
        <x:v>1219</x:v>
      </x:c>
      <x:c r="B28" s="161"/>
      <x:c r="C28" s="161"/>
      <x:c r="D28" s="161"/>
      <x:c r="E28" s="161"/>
      <x:c r="F28" s="161"/>
      <x:c r="G28" s="161"/>
      <x:c r="H28" s="161"/>
      <x:c r="I28" s="161"/>
      <x:c r="J28" s="161"/>
      <x:c r="K28" s="161"/>
      <x:c r="L28" s="161"/>
      <x:c r="M28" s="47" t="str">
        <x:f>IF(OR('5. Risk Assessment'!$A28="",'5. Risk Assessment'!$E28="",AND('5. Risk Assessment'!$F28&lt;&gt;"Critical",'5. Risk Assessment'!$F28&lt;&gt;"High")),"",IF('5. Risk Assessment'!$F28="Critical",2,1)*1000000+(IF('5. Risk Assessment'!$H28="EXIT",6,IF('5. Risk Assessment'!$H28="PAUSE",5,IF('5. Risk Assessment'!$H28="ESCALATE",4,IF('5. Risk Assessment'!$H28="PROCEED WITH CONDITIONS",3,IF('5. Risk Assessment'!$H28="NOT YET MADE",2,IF('5. Risk Assessment'!$H28="PROCEED",1,0))))))*100000)+'5. Risk Assessment'!$E28*1000+(100-ROW()))</x:f>
      </x:c>
      <x:c r="N28" s="47" t="n">
        <x:f>'5. Risk Assessment'!$A28</x:f>
        <x:v>0</x:v>
      </x:c>
      <x:c r="O28" s="47" t="str">
        <x:f t="shared" si="0"/>
      </x:c>
      <x:c r="P28" s="47" t="n">
        <x:f>'5. Risk Assessment'!$B28</x:f>
        <x:v>0</x:v>
      </x:c>
      <x:c r="Q28" s="47" t="str">
        <x:f>IF('5. Risk Assessment'!$E28="","",'5. Risk Assessment'!$E28&amp;" • "&amp;'5. Risk Assessment'!$F28)</x:f>
      </x:c>
      <x:c r="R28" s="47" t="n">
        <x:f>'5. Risk Assessment'!$H28</x:f>
        <x:v>0</x:v>
      </x:c>
      <x:c r="S28" s="47" t="n">
        <x:f>'5. Risk Assessment'!$G28</x:f>
        <x:v>0</x:v>
      </x:c>
    </x:row>
    <x:row r="29" ht="42" customHeight="1">
      <x:c r="A29" s="30" t="s">
        <x:v>1207</x:v>
      </x:c>
      <x:c r="B29" s="160" t="s">
        <x:v>77</x:v>
      </x:c>
      <x:c r="C29" s="160"/>
      <x:c r="D29" s="160" t="s">
        <x:v>1220</x:v>
      </x:c>
      <x:c r="E29" s="160"/>
      <x:c r="F29" s="160"/>
      <x:c r="G29" s="160" t="s">
        <x:v>1193</x:v>
      </x:c>
      <x:c r="H29" s="160"/>
      <x:c r="I29" s="160" t="s">
        <x:v>1221</x:v>
      </x:c>
      <x:c r="J29" s="160"/>
      <x:c r="K29" s="30" t="s">
        <x:v>1026</x:v>
      </x:c>
      <x:c r="L29" s="30" t="s">
        <x:v>1196</x:v>
      </x:c>
      <x:c r="M29" s="47" t="str">
        <x:f>IF(OR('5. Risk Assessment'!$A29="",'5. Risk Assessment'!$E29="",AND('5. Risk Assessment'!$F29&lt;&gt;"Critical",'5. Risk Assessment'!$F29&lt;&gt;"High")),"",IF('5. Risk Assessment'!$F29="Critical",2,1)*1000000+(IF('5. Risk Assessment'!$H29="EXIT",6,IF('5. Risk Assessment'!$H29="PAUSE",5,IF('5. Risk Assessment'!$H29="ESCALATE",4,IF('5. Risk Assessment'!$H29="PROCEED WITH CONDITIONS",3,IF('5. Risk Assessment'!$H29="NOT YET MADE",2,IF('5. Risk Assessment'!$H29="PROCEED",1,0))))))*100000)+'5. Risk Assessment'!$E29*1000+(100-ROW()))</x:f>
      </x:c>
      <x:c r="N29" s="47" t="n">
        <x:f>'5. Risk Assessment'!$A29</x:f>
        <x:v>0</x:v>
      </x:c>
      <x:c r="O29" s="47" t="str">
        <x:f t="shared" si="0"/>
      </x:c>
      <x:c r="P29" s="47" t="n">
        <x:f>'5. Risk Assessment'!$B29</x:f>
        <x:v>0</x:v>
      </x:c>
      <x:c r="Q29" s="47" t="str">
        <x:f>IF('5. Risk Assessment'!$E29="","",'5. Risk Assessment'!$E29&amp;" • "&amp;'5. Risk Assessment'!$F29)</x:f>
      </x:c>
      <x:c r="R29" s="47" t="n">
        <x:f>'5. Risk Assessment'!$H29</x:f>
        <x:v>0</x:v>
      </x:c>
      <x:c r="S29" s="47" t="n">
        <x:f>'5. Risk Assessment'!$G29</x:f>
        <x:v>0</x:v>
      </x:c>
    </x:row>
    <x:row r="30" ht="44.099998474121094" customHeight="1">
      <x:c r="A30" s="27" t="str">
        <x:f>IFERROR(INDEX($N$6:$N$61,MATCH(LARGE($M$6:$M$61,1),$M$6:$M$61,0)),"")</x:f>
      </x:c>
      <x:c r="B30" s="156" t="str">
        <x:f>IFERROR(INDEX($O$6:$O$61,MATCH(LARGE($M$6:$M$61,1),$M$6:$M$61,0)),"")</x:f>
      </x:c>
      <x:c r="C30" s="156"/>
      <x:c r="D30" s="156" t="str">
        <x:f>IFERROR(INDEX($P$6:$P$61,MATCH(LARGE($M$6:$M$61,1),$M$6:$M$61,0)),"")</x:f>
      </x:c>
      <x:c r="E30" s="156"/>
      <x:c r="F30" s="156"/>
      <x:c r="G30" s="156" t="str">
        <x:f>IFERROR(INDEX($Q$6:$Q$61,MATCH(LARGE($M$6:$M$61,1),$M$6:$M$61,0)),"")</x:f>
      </x:c>
      <x:c r="H30" s="157"/>
      <x:c r="I30" s="157" t="str">
        <x:f>IFERROR(IF(INDEX($R$6:$R$61,MATCH(LARGE($M$6:$M$61,1),$M$6:$M$61,0))=0,"",INDEX($R$6:$R$61,MATCH(LARGE($M$6:$M$61,1),$M$6:$M$61,0))),"")</x:f>
      </x:c>
      <x:c r="J30" s="157"/>
      <x:c r="K30" s="28" t="str">
        <x:f>IFERROR(IF(INDEX($S$6:$S$61,MATCH(LARGE($M$6:$M$61,1),$M$6:$M$61,0))=0,"",INDEX($S$6:$S$61,MATCH(LARGE($M$6:$M$61,1),$M$6:$M$61,0))),"")</x:f>
      </x:c>
      <x:c r="L30" s="28" t="str">
        <x:f>IF($A30="","",IFERROR(IF(INDEX('6. Action Plan'!$I$9:$I$64,MATCH($A30,'6. Action Plan'!$A$9:$A$64,0))=0,"",INDEX('6. Action Plan'!$I$9:$I$64,MATCH($A30,'6. Action Plan'!$A$9:$A$64,0))),""))</x:f>
      </x:c>
      <x:c r="M30" s="47" t="str">
        <x:f>IF(OR('5. Risk Assessment'!$A30="",'5. Risk Assessment'!$E30="",AND('5. Risk Assessment'!$F30&lt;&gt;"Critical",'5. Risk Assessment'!$F30&lt;&gt;"High")),"",IF('5. Risk Assessment'!$F30="Critical",2,1)*1000000+(IF('5. Risk Assessment'!$H30="EXIT",6,IF('5. Risk Assessment'!$H30="PAUSE",5,IF('5. Risk Assessment'!$H30="ESCALATE",4,IF('5. Risk Assessment'!$H30="PROCEED WITH CONDITIONS",3,IF('5. Risk Assessment'!$H30="NOT YET MADE",2,IF('5. Risk Assessment'!$H30="PROCEED",1,0))))))*100000)+'5. Risk Assessment'!$E30*1000+(100-ROW()))</x:f>
      </x:c>
      <x:c r="N30" s="47" t="n">
        <x:f>'5. Risk Assessment'!$A30</x:f>
        <x:v>0</x:v>
      </x:c>
      <x:c r="O30" s="47" t="str">
        <x:f t="shared" si="0"/>
      </x:c>
      <x:c r="P30" s="47" t="n">
        <x:f>'5. Risk Assessment'!$B30</x:f>
        <x:v>0</x:v>
      </x:c>
      <x:c r="Q30" s="47" t="str">
        <x:f>IF('5. Risk Assessment'!$E30="","",'5. Risk Assessment'!$E30&amp;" • "&amp;'5. Risk Assessment'!$F30)</x:f>
      </x:c>
      <x:c r="R30" s="47" t="n">
        <x:f>'5. Risk Assessment'!$H30</x:f>
        <x:v>0</x:v>
      </x:c>
      <x:c r="S30" s="47" t="n">
        <x:f>'5. Risk Assessment'!$G30</x:f>
        <x:v>0</x:v>
      </x:c>
    </x:row>
    <x:row r="31" ht="44.099998474121094" customHeight="1">
      <x:c r="A31" s="27" t="str">
        <x:f>IFERROR(INDEX($N$6:$N$61,MATCH(LARGE($M$6:$M$61,2),$M$6:$M$61,0)),"")</x:f>
      </x:c>
      <x:c r="B31" s="156" t="str">
        <x:f>IFERROR(INDEX($O$6:$O$61,MATCH(LARGE($M$6:$M$61,2),$M$6:$M$61,0)),"")</x:f>
      </x:c>
      <x:c r="C31" s="156"/>
      <x:c r="D31" s="156" t="str">
        <x:f>IFERROR(INDEX($P$6:$P$61,MATCH(LARGE($M$6:$M$61,2),$M$6:$M$61,0)),"")</x:f>
      </x:c>
      <x:c r="E31" s="156"/>
      <x:c r="F31" s="156"/>
      <x:c r="G31" s="156" t="str">
        <x:f>IFERROR(INDEX($Q$6:$Q$61,MATCH(LARGE($M$6:$M$61,2),$M$6:$M$61,0)),"")</x:f>
      </x:c>
      <x:c r="H31" s="157"/>
      <x:c r="I31" s="157" t="str">
        <x:f>IFERROR(IF(INDEX($R$6:$R$61,MATCH(LARGE($M$6:$M$61,2),$M$6:$M$61,0))=0,"",INDEX($R$6:$R$61,MATCH(LARGE($M$6:$M$61,2),$M$6:$M$61,0))),"")</x:f>
      </x:c>
      <x:c r="J31" s="157"/>
      <x:c r="K31" s="28" t="str">
        <x:f>IFERROR(IF(INDEX($S$6:$S$61,MATCH(LARGE($M$6:$M$61,2),$M$6:$M$61,0))=0,"",INDEX($S$6:$S$61,MATCH(LARGE($M$6:$M$61,2),$M$6:$M$61,0))),"")</x:f>
      </x:c>
      <x:c r="L31" s="28" t="str">
        <x:f>IF($A31="","",IFERROR(IF(INDEX('6. Action Plan'!$I$9:$I$64,MATCH($A31,'6. Action Plan'!$A$9:$A$64,0))=0,"",INDEX('6. Action Plan'!$I$9:$I$64,MATCH($A31,'6. Action Plan'!$A$9:$A$64,0))),""))</x:f>
      </x:c>
      <x:c r="M31" s="47" t="str">
        <x:f>IF(OR('5. Risk Assessment'!$A31="",'5. Risk Assessment'!$E31="",AND('5. Risk Assessment'!$F31&lt;&gt;"Critical",'5. Risk Assessment'!$F31&lt;&gt;"High")),"",IF('5. Risk Assessment'!$F31="Critical",2,1)*1000000+(IF('5. Risk Assessment'!$H31="EXIT",6,IF('5. Risk Assessment'!$H31="PAUSE",5,IF('5. Risk Assessment'!$H31="ESCALATE",4,IF('5. Risk Assessment'!$H31="PROCEED WITH CONDITIONS",3,IF('5. Risk Assessment'!$H31="NOT YET MADE",2,IF('5. Risk Assessment'!$H31="PROCEED",1,0))))))*100000)+'5. Risk Assessment'!$E31*1000+(100-ROW()))</x:f>
      </x:c>
      <x:c r="N31" s="47" t="n">
        <x:f>'5. Risk Assessment'!$A31</x:f>
        <x:v>0</x:v>
      </x:c>
      <x:c r="O31" s="47" t="str">
        <x:f t="shared" si="0"/>
      </x:c>
      <x:c r="P31" s="47" t="n">
        <x:f>'5. Risk Assessment'!$B31</x:f>
        <x:v>0</x:v>
      </x:c>
      <x:c r="Q31" s="47" t="str">
        <x:f>IF('5. Risk Assessment'!$E31="","",'5. Risk Assessment'!$E31&amp;" • "&amp;'5. Risk Assessment'!$F31)</x:f>
      </x:c>
      <x:c r="R31" s="47" t="n">
        <x:f>'5. Risk Assessment'!$H31</x:f>
        <x:v>0</x:v>
      </x:c>
      <x:c r="S31" s="47" t="n">
        <x:f>'5. Risk Assessment'!$G31</x:f>
        <x:v>0</x:v>
      </x:c>
    </x:row>
    <x:row r="32" ht="44.099998474121094" customHeight="1">
      <x:c r="A32" s="27" t="str">
        <x:f>IFERROR(INDEX($N$6:$N$61,MATCH(LARGE($M$6:$M$61,3),$M$6:$M$61,0)),"")</x:f>
      </x:c>
      <x:c r="B32" s="156" t="str">
        <x:f>IFERROR(INDEX($O$6:$O$61,MATCH(LARGE($M$6:$M$61,3),$M$6:$M$61,0)),"")</x:f>
      </x:c>
      <x:c r="C32" s="156"/>
      <x:c r="D32" s="156" t="str">
        <x:f>IFERROR(INDEX($P$6:$P$61,MATCH(LARGE($M$6:$M$61,3),$M$6:$M$61,0)),"")</x:f>
      </x:c>
      <x:c r="E32" s="156"/>
      <x:c r="F32" s="156"/>
      <x:c r="G32" s="156" t="str">
        <x:f>IFERROR(INDEX($Q$6:$Q$61,MATCH(LARGE($M$6:$M$61,3),$M$6:$M$61,0)),"")</x:f>
      </x:c>
      <x:c r="H32" s="157"/>
      <x:c r="I32" s="157" t="str">
        <x:f>IFERROR(IF(INDEX($R$6:$R$61,MATCH(LARGE($M$6:$M$61,3),$M$6:$M$61,0))=0,"",INDEX($R$6:$R$61,MATCH(LARGE($M$6:$M$61,3),$M$6:$M$61,0))),"")</x:f>
      </x:c>
      <x:c r="J32" s="157"/>
      <x:c r="K32" s="28" t="str">
        <x:f>IFERROR(IF(INDEX($S$6:$S$61,MATCH(LARGE($M$6:$M$61,3),$M$6:$M$61,0))=0,"",INDEX($S$6:$S$61,MATCH(LARGE($M$6:$M$61,3),$M$6:$M$61,0))),"")</x:f>
      </x:c>
      <x:c r="L32" s="28" t="str">
        <x:f>IF($A32="","",IFERROR(IF(INDEX('6. Action Plan'!$I$9:$I$64,MATCH($A32,'6. Action Plan'!$A$9:$A$64,0))=0,"",INDEX('6. Action Plan'!$I$9:$I$64,MATCH($A32,'6. Action Plan'!$A$9:$A$64,0))),""))</x:f>
      </x:c>
      <x:c r="M32" s="47" t="str">
        <x:f>IF(OR('5. Risk Assessment'!$A32="",'5. Risk Assessment'!$E32="",AND('5. Risk Assessment'!$F32&lt;&gt;"Critical",'5. Risk Assessment'!$F32&lt;&gt;"High")),"",IF('5. Risk Assessment'!$F32="Critical",2,1)*1000000+(IF('5. Risk Assessment'!$H32="EXIT",6,IF('5. Risk Assessment'!$H32="PAUSE",5,IF('5. Risk Assessment'!$H32="ESCALATE",4,IF('5. Risk Assessment'!$H32="PROCEED WITH CONDITIONS",3,IF('5. Risk Assessment'!$H32="NOT YET MADE",2,IF('5. Risk Assessment'!$H32="PROCEED",1,0))))))*100000)+'5. Risk Assessment'!$E32*1000+(100-ROW()))</x:f>
      </x:c>
      <x:c r="N32" s="47" t="n">
        <x:f>'5. Risk Assessment'!$A32</x:f>
        <x:v>0</x:v>
      </x:c>
      <x:c r="O32" s="47" t="str">
        <x:f t="shared" si="0"/>
      </x:c>
      <x:c r="P32" s="47" t="n">
        <x:f>'5. Risk Assessment'!$B32</x:f>
        <x:v>0</x:v>
      </x:c>
      <x:c r="Q32" s="47" t="str">
        <x:f>IF('5. Risk Assessment'!$E32="","",'5. Risk Assessment'!$E32&amp;" • "&amp;'5. Risk Assessment'!$F32)</x:f>
      </x:c>
      <x:c r="R32" s="47" t="n">
        <x:f>'5. Risk Assessment'!$H32</x:f>
        <x:v>0</x:v>
      </x:c>
      <x:c r="S32" s="47" t="n">
        <x:f>'5. Risk Assessment'!$G32</x:f>
        <x:v>0</x:v>
      </x:c>
    </x:row>
    <x:row r="33" ht="44.099998474121094" customHeight="1">
      <x:c r="A33" s="27" t="str">
        <x:f>IFERROR(INDEX($N$6:$N$61,MATCH(LARGE($M$6:$M$61,4),$M$6:$M$61,0)),"")</x:f>
      </x:c>
      <x:c r="B33" s="156" t="str">
        <x:f>IFERROR(INDEX($O$6:$O$61,MATCH(LARGE($M$6:$M$61,4),$M$6:$M$61,0)),"")</x:f>
      </x:c>
      <x:c r="C33" s="156"/>
      <x:c r="D33" s="156" t="str">
        <x:f>IFERROR(INDEX($P$6:$P$61,MATCH(LARGE($M$6:$M$61,4),$M$6:$M$61,0)),"")</x:f>
      </x:c>
      <x:c r="E33" s="156"/>
      <x:c r="F33" s="156"/>
      <x:c r="G33" s="156" t="str">
        <x:f>IFERROR(INDEX($Q$6:$Q$61,MATCH(LARGE($M$6:$M$61,4),$M$6:$M$61,0)),"")</x:f>
      </x:c>
      <x:c r="H33" s="157"/>
      <x:c r="I33" s="157" t="str">
        <x:f>IFERROR(IF(INDEX($R$6:$R$61,MATCH(LARGE($M$6:$M$61,4),$M$6:$M$61,0))=0,"",INDEX($R$6:$R$61,MATCH(LARGE($M$6:$M$61,4),$M$6:$M$61,0))),"")</x:f>
      </x:c>
      <x:c r="J33" s="157"/>
      <x:c r="K33" s="28" t="str">
        <x:f>IFERROR(IF(INDEX($S$6:$S$61,MATCH(LARGE($M$6:$M$61,4),$M$6:$M$61,0))=0,"",INDEX($S$6:$S$61,MATCH(LARGE($M$6:$M$61,4),$M$6:$M$61,0))),"")</x:f>
      </x:c>
      <x:c r="L33" s="28" t="str">
        <x:f>IF($A33="","",IFERROR(IF(INDEX('6. Action Plan'!$I$9:$I$64,MATCH($A33,'6. Action Plan'!$A$9:$A$64,0))=0,"",INDEX('6. Action Plan'!$I$9:$I$64,MATCH($A33,'6. Action Plan'!$A$9:$A$64,0))),""))</x:f>
      </x:c>
      <x:c r="M33" s="47" t="str">
        <x:f>IF(OR('5. Risk Assessment'!$A33="",'5. Risk Assessment'!$E33="",AND('5. Risk Assessment'!$F33&lt;&gt;"Critical",'5. Risk Assessment'!$F33&lt;&gt;"High")),"",IF('5. Risk Assessment'!$F33="Critical",2,1)*1000000+(IF('5. Risk Assessment'!$H33="EXIT",6,IF('5. Risk Assessment'!$H33="PAUSE",5,IF('5. Risk Assessment'!$H33="ESCALATE",4,IF('5. Risk Assessment'!$H33="PROCEED WITH CONDITIONS",3,IF('5. Risk Assessment'!$H33="NOT YET MADE",2,IF('5. Risk Assessment'!$H33="PROCEED",1,0))))))*100000)+'5. Risk Assessment'!$E33*1000+(100-ROW()))</x:f>
      </x:c>
      <x:c r="N33" s="47" t="n">
        <x:f>'5. Risk Assessment'!$A33</x:f>
        <x:v>0</x:v>
      </x:c>
      <x:c r="O33" s="47" t="str">
        <x:f t="shared" si="0"/>
      </x:c>
      <x:c r="P33" s="47" t="n">
        <x:f>'5. Risk Assessment'!$B33</x:f>
        <x:v>0</x:v>
      </x:c>
      <x:c r="Q33" s="47" t="str">
        <x:f>IF('5. Risk Assessment'!$E33="","",'5. Risk Assessment'!$E33&amp;" • "&amp;'5. Risk Assessment'!$F33)</x:f>
      </x:c>
      <x:c r="R33" s="47" t="n">
        <x:f>'5. Risk Assessment'!$H33</x:f>
        <x:v>0</x:v>
      </x:c>
      <x:c r="S33" s="47" t="n">
        <x:f>'5. Risk Assessment'!$G33</x:f>
        <x:v>0</x:v>
      </x:c>
    </x:row>
    <x:row r="34" ht="44.099998474121094" customHeight="1">
      <x:c r="A34" s="27" t="str">
        <x:f>IFERROR(INDEX($N$6:$N$61,MATCH(LARGE($M$6:$M$61,5),$M$6:$M$61,0)),"")</x:f>
      </x:c>
      <x:c r="B34" s="156" t="str">
        <x:f>IFERROR(INDEX($O$6:$O$61,MATCH(LARGE($M$6:$M$61,5),$M$6:$M$61,0)),"")</x:f>
      </x:c>
      <x:c r="C34" s="156"/>
      <x:c r="D34" s="156" t="str">
        <x:f>IFERROR(INDEX($P$6:$P$61,MATCH(LARGE($M$6:$M$61,5),$M$6:$M$61,0)),"")</x:f>
      </x:c>
      <x:c r="E34" s="156"/>
      <x:c r="F34" s="156"/>
      <x:c r="G34" s="156" t="str">
        <x:f>IFERROR(INDEX($Q$6:$Q$61,MATCH(LARGE($M$6:$M$61,5),$M$6:$M$61,0)),"")</x:f>
      </x:c>
      <x:c r="H34" s="157"/>
      <x:c r="I34" s="157" t="str">
        <x:f>IFERROR(IF(INDEX($R$6:$R$61,MATCH(LARGE($M$6:$M$61,5),$M$6:$M$61,0))=0,"",INDEX($R$6:$R$61,MATCH(LARGE($M$6:$M$61,5),$M$6:$M$61,0))),"")</x:f>
      </x:c>
      <x:c r="J34" s="157"/>
      <x:c r="K34" s="28" t="str">
        <x:f>IFERROR(IF(INDEX($S$6:$S$61,MATCH(LARGE($M$6:$M$61,5),$M$6:$M$61,0))=0,"",INDEX($S$6:$S$61,MATCH(LARGE($M$6:$M$61,5),$M$6:$M$61,0))),"")</x:f>
      </x:c>
      <x:c r="L34" s="28" t="str">
        <x:f>IF($A34="","",IFERROR(IF(INDEX('6. Action Plan'!$I$9:$I$64,MATCH($A34,'6. Action Plan'!$A$9:$A$64,0))=0,"",INDEX('6. Action Plan'!$I$9:$I$64,MATCH($A34,'6. Action Plan'!$A$9:$A$64,0))),""))</x:f>
      </x:c>
      <x:c r="M34" s="47" t="str">
        <x:f>IF(OR('5. Risk Assessment'!$A34="",'5. Risk Assessment'!$E34="",AND('5. Risk Assessment'!$F34&lt;&gt;"Critical",'5. Risk Assessment'!$F34&lt;&gt;"High")),"",IF('5. Risk Assessment'!$F34="Critical",2,1)*1000000+(IF('5. Risk Assessment'!$H34="EXIT",6,IF('5. Risk Assessment'!$H34="PAUSE",5,IF('5. Risk Assessment'!$H34="ESCALATE",4,IF('5. Risk Assessment'!$H34="PROCEED WITH CONDITIONS",3,IF('5. Risk Assessment'!$H34="NOT YET MADE",2,IF('5. Risk Assessment'!$H34="PROCEED",1,0))))))*100000)+'5. Risk Assessment'!$E34*1000+(100-ROW()))</x:f>
      </x:c>
      <x:c r="N34" s="47" t="n">
        <x:f>'5. Risk Assessment'!$A34</x:f>
        <x:v>0</x:v>
      </x:c>
      <x:c r="O34" s="47" t="str">
        <x:f t="shared" si="0"/>
      </x:c>
      <x:c r="P34" s="47" t="n">
        <x:f>'5. Risk Assessment'!$B34</x:f>
        <x:v>0</x:v>
      </x:c>
      <x:c r="Q34" s="47" t="str">
        <x:f>IF('5. Risk Assessment'!$E34="","",'5. Risk Assessment'!$E34&amp;" • "&amp;'5. Risk Assessment'!$F34)</x:f>
      </x:c>
      <x:c r="R34" s="47" t="n">
        <x:f>'5. Risk Assessment'!$H34</x:f>
        <x:v>0</x:v>
      </x:c>
      <x:c r="S34" s="47" t="n">
        <x:f>'5. Risk Assessment'!$G34</x:f>
        <x:v>0</x:v>
      </x:c>
    </x:row>
    <x:row r="35" ht="54" customHeight="1">
      <x:c r="A35" s="158" t="s">
        <x:v>1222</x:v>
      </x:c>
      <x:c r="B35" s="159"/>
      <x:c r="C35" s="159"/>
      <x:c r="D35" s="159"/>
      <x:c r="E35" s="159"/>
      <x:c r="F35" s="159"/>
      <x:c r="G35" s="159"/>
      <x:c r="H35" s="159"/>
      <x:c r="I35" s="159"/>
      <x:c r="J35" s="159"/>
      <x:c r="K35" s="159"/>
      <x:c r="L35" s="159"/>
      <x:c r="M35" s="47" t="str">
        <x:f>IF(OR('5. Risk Assessment'!$A35="",'5. Risk Assessment'!$E35="",AND('5. Risk Assessment'!$F35&lt;&gt;"Critical",'5. Risk Assessment'!$F35&lt;&gt;"High")),"",IF('5. Risk Assessment'!$F35="Critical",2,1)*1000000+(IF('5. Risk Assessment'!$H35="EXIT",6,IF('5. Risk Assessment'!$H35="PAUSE",5,IF('5. Risk Assessment'!$H35="ESCALATE",4,IF('5. Risk Assessment'!$H35="PROCEED WITH CONDITIONS",3,IF('5. Risk Assessment'!$H35="NOT YET MADE",2,IF('5. Risk Assessment'!$H35="PROCEED",1,0))))))*100000)+'5. Risk Assessment'!$E35*1000+(100-ROW()))</x:f>
      </x:c>
      <x:c r="N35" s="47" t="n">
        <x:f>'5. Risk Assessment'!$A35</x:f>
        <x:v>0</x:v>
      </x:c>
      <x:c r="O35" s="47" t="str">
        <x:f t="shared" si="0"/>
      </x:c>
      <x:c r="P35" s="47" t="n">
        <x:f>'5. Risk Assessment'!$B35</x:f>
        <x:v>0</x:v>
      </x:c>
      <x:c r="Q35" s="47" t="str">
        <x:f>IF('5. Risk Assessment'!$E35="","",'5. Risk Assessment'!$E35&amp;" • "&amp;'5. Risk Assessment'!$F35)</x:f>
      </x:c>
      <x:c r="R35" s="47" t="n">
        <x:f>'5. Risk Assessment'!$H35</x:f>
        <x:v>0</x:v>
      </x:c>
      <x:c r="S35" s="47" t="n">
        <x:f>'5. Risk Assessment'!$G35</x:f>
        <x:v>0</x:v>
      </x:c>
    </x:row>
    <x:row r="36">
      <x:c r="A36" s="46"/>
      <x:c r="B36" s="46"/>
      <x:c r="C36" s="46"/>
      <x:c r="D36" s="46"/>
      <x:c r="E36" s="46"/>
      <x:c r="F36" s="46"/>
      <x:c r="G36" s="46"/>
      <x:c r="H36" s="46"/>
      <x:c r="I36" s="46"/>
      <x:c r="J36" s="46"/>
      <x:c r="K36" s="46"/>
      <x:c r="L36" s="46"/>
      <x:c r="M36" s="47" t="str">
        <x:f>IF(OR('5. Risk Assessment'!$A36="",'5. Risk Assessment'!$E36="",AND('5. Risk Assessment'!$F36&lt;&gt;"Critical",'5. Risk Assessment'!$F36&lt;&gt;"High")),"",IF('5. Risk Assessment'!$F36="Critical",2,1)*1000000+(IF('5. Risk Assessment'!$H36="EXIT",6,IF('5. Risk Assessment'!$H36="PAUSE",5,IF('5. Risk Assessment'!$H36="ESCALATE",4,IF('5. Risk Assessment'!$H36="PROCEED WITH CONDITIONS",3,IF('5. Risk Assessment'!$H36="NOT YET MADE",2,IF('5. Risk Assessment'!$H36="PROCEED",1,0))))))*100000)+'5. Risk Assessment'!$E36*1000+(100-ROW()))</x:f>
      </x:c>
      <x:c r="N36" s="47" t="n">
        <x:f>'5. Risk Assessment'!$A36</x:f>
        <x:v>0</x:v>
      </x:c>
      <x:c r="O36" s="47" t="str">
        <x:f t="shared" si="0"/>
      </x:c>
      <x:c r="P36" s="47" t="n">
        <x:f>'5. Risk Assessment'!$B36</x:f>
        <x:v>0</x:v>
      </x:c>
      <x:c r="Q36" s="47" t="str">
        <x:f>IF('5. Risk Assessment'!$E36="","",'5. Risk Assessment'!$E36&amp;" • "&amp;'5. Risk Assessment'!$F36)</x:f>
      </x:c>
      <x:c r="R36" s="47" t="n">
        <x:f>'5. Risk Assessment'!$H36</x:f>
        <x:v>0</x:v>
      </x:c>
      <x:c r="S36" s="47" t="n">
        <x:f>'5. Risk Assessment'!$G36</x:f>
        <x:v>0</x:v>
      </x:c>
    </x:row>
    <x:row r="37">
      <x:c r="A37" s="46"/>
      <x:c r="B37" s="46"/>
      <x:c r="C37" s="46"/>
      <x:c r="D37" s="46"/>
      <x:c r="E37" s="46"/>
      <x:c r="F37" s="46"/>
      <x:c r="G37" s="46"/>
      <x:c r="H37" s="46"/>
      <x:c r="I37" s="46"/>
      <x:c r="J37" s="46"/>
      <x:c r="K37" s="46"/>
      <x:c r="L37" s="46"/>
      <x:c r="M37" s="47" t="str">
        <x:f>IF(OR('5. Risk Assessment'!$A37="",'5. Risk Assessment'!$E37="",AND('5. Risk Assessment'!$F37&lt;&gt;"Critical",'5. Risk Assessment'!$F37&lt;&gt;"High")),"",IF('5. Risk Assessment'!$F37="Critical",2,1)*1000000+(IF('5. Risk Assessment'!$H37="EXIT",6,IF('5. Risk Assessment'!$H37="PAUSE",5,IF('5. Risk Assessment'!$H37="ESCALATE",4,IF('5. Risk Assessment'!$H37="PROCEED WITH CONDITIONS",3,IF('5. Risk Assessment'!$H37="NOT YET MADE",2,IF('5. Risk Assessment'!$H37="PROCEED",1,0))))))*100000)+'5. Risk Assessment'!$E37*1000+(100-ROW()))</x:f>
      </x:c>
      <x:c r="N37" s="47" t="n">
        <x:f>'5. Risk Assessment'!$A37</x:f>
        <x:v>0</x:v>
      </x:c>
      <x:c r="O37" s="47" t="str">
        <x:f t="shared" si="0"/>
      </x:c>
      <x:c r="P37" s="47" t="n">
        <x:f>'5. Risk Assessment'!$B37</x:f>
        <x:v>0</x:v>
      </x:c>
      <x:c r="Q37" s="47" t="str">
        <x:f>IF('5. Risk Assessment'!$E37="","",'5. Risk Assessment'!$E37&amp;" • "&amp;'5. Risk Assessment'!$F37)</x:f>
      </x:c>
      <x:c r="R37" s="47" t="n">
        <x:f>'5. Risk Assessment'!$H37</x:f>
        <x:v>0</x:v>
      </x:c>
      <x:c r="S37" s="47" t="n">
        <x:f>'5. Risk Assessment'!$G37</x:f>
        <x:v>0</x:v>
      </x:c>
    </x:row>
    <x:row r="38">
      <x:c r="A38" s="46"/>
      <x:c r="B38" s="46"/>
      <x:c r="C38" s="46"/>
      <x:c r="D38" s="46"/>
      <x:c r="E38" s="46"/>
      <x:c r="F38" s="46"/>
      <x:c r="G38" s="46"/>
      <x:c r="H38" s="46"/>
      <x:c r="I38" s="46"/>
      <x:c r="J38" s="46"/>
      <x:c r="K38" s="46"/>
      <x:c r="L38" s="46"/>
      <x:c r="M38" s="47" t="str">
        <x:f>IF(OR('5. Risk Assessment'!$A38="",'5. Risk Assessment'!$E38="",AND('5. Risk Assessment'!$F38&lt;&gt;"Critical",'5. Risk Assessment'!$F38&lt;&gt;"High")),"",IF('5. Risk Assessment'!$F38="Critical",2,1)*1000000+(IF('5. Risk Assessment'!$H38="EXIT",6,IF('5. Risk Assessment'!$H38="PAUSE",5,IF('5. Risk Assessment'!$H38="ESCALATE",4,IF('5. Risk Assessment'!$H38="PROCEED WITH CONDITIONS",3,IF('5. Risk Assessment'!$H38="NOT YET MADE",2,IF('5. Risk Assessment'!$H38="PROCEED",1,0))))))*100000)+'5. Risk Assessment'!$E38*1000+(100-ROW()))</x:f>
      </x:c>
      <x:c r="N38" s="47" t="n">
        <x:f>'5. Risk Assessment'!$A38</x:f>
        <x:v>0</x:v>
      </x:c>
      <x:c r="O38" s="47" t="str">
        <x:f t="shared" ref="O38:O61" si="1">IF(N38="","",IF(LEFT(N38,2)="P1","Project Identification",IF(LEFT(N38,2)="P2","Financing &amp; appraisal",IF(LEFT(N38,2)="P3","Planning &amp; Design",IF(LEFT(N38,2)="P4","Tender Management",IF(LEFT(N38,2)="P5","Project Execution",IF(LEFT(N38,2)="P6","Operation &amp; Maintenance",IF(LEFT(N38,2)="P7","Evaluation &amp; Audit",""))))))))</x:f>
      </x:c>
      <x:c r="P38" s="47" t="n">
        <x:f>'5. Risk Assessment'!$B38</x:f>
        <x:v>0</x:v>
      </x:c>
      <x:c r="Q38" s="47" t="str">
        <x:f>IF('5. Risk Assessment'!$E38="","",'5. Risk Assessment'!$E38&amp;" • "&amp;'5. Risk Assessment'!$F38)</x:f>
      </x:c>
      <x:c r="R38" s="47" t="n">
        <x:f>'5. Risk Assessment'!$H38</x:f>
        <x:v>0</x:v>
      </x:c>
      <x:c r="S38" s="47" t="n">
        <x:f>'5. Risk Assessment'!$G38</x:f>
        <x:v>0</x:v>
      </x:c>
    </x:row>
    <x:row r="39">
      <x:c r="A39" s="46"/>
      <x:c r="B39" s="46"/>
      <x:c r="C39" s="46"/>
      <x:c r="D39" s="46"/>
      <x:c r="E39" s="46"/>
      <x:c r="F39" s="46"/>
      <x:c r="G39" s="46"/>
      <x:c r="H39" s="46"/>
      <x:c r="I39" s="46"/>
      <x:c r="J39" s="46"/>
      <x:c r="K39" s="46"/>
      <x:c r="L39" s="46"/>
      <x:c r="M39" s="47" t="str">
        <x:f>IF(OR('5. Risk Assessment'!$A39="",'5. Risk Assessment'!$E39="",AND('5. Risk Assessment'!$F39&lt;&gt;"Critical",'5. Risk Assessment'!$F39&lt;&gt;"High")),"",IF('5. Risk Assessment'!$F39="Critical",2,1)*1000000+(IF('5. Risk Assessment'!$H39="EXIT",6,IF('5. Risk Assessment'!$H39="PAUSE",5,IF('5. Risk Assessment'!$H39="ESCALATE",4,IF('5. Risk Assessment'!$H39="PROCEED WITH CONDITIONS",3,IF('5. Risk Assessment'!$H39="NOT YET MADE",2,IF('5. Risk Assessment'!$H39="PROCEED",1,0))))))*100000)+'5. Risk Assessment'!$E39*1000+(100-ROW()))</x:f>
      </x:c>
      <x:c r="N39" s="47" t="n">
        <x:f>'5. Risk Assessment'!$A39</x:f>
        <x:v>0</x:v>
      </x:c>
      <x:c r="O39" s="47" t="str">
        <x:f t="shared" si="1"/>
      </x:c>
      <x:c r="P39" s="47" t="n">
        <x:f>'5. Risk Assessment'!$B39</x:f>
        <x:v>0</x:v>
      </x:c>
      <x:c r="Q39" s="47" t="str">
        <x:f>IF('5. Risk Assessment'!$E39="","",'5. Risk Assessment'!$E39&amp;" • "&amp;'5. Risk Assessment'!$F39)</x:f>
      </x:c>
      <x:c r="R39" s="47" t="n">
        <x:f>'5. Risk Assessment'!$H39</x:f>
        <x:v>0</x:v>
      </x:c>
      <x:c r="S39" s="47" t="n">
        <x:f>'5. Risk Assessment'!$G39</x:f>
        <x:v>0</x:v>
      </x:c>
    </x:row>
    <x:row r="40">
      <x:c r="A40" s="46"/>
      <x:c r="B40" s="46"/>
      <x:c r="C40" s="46"/>
      <x:c r="D40" s="46"/>
      <x:c r="E40" s="46"/>
      <x:c r="F40" s="46"/>
      <x:c r="G40" s="46"/>
      <x:c r="H40" s="46"/>
      <x:c r="I40" s="46"/>
      <x:c r="J40" s="46"/>
      <x:c r="K40" s="46"/>
      <x:c r="L40" s="46"/>
      <x:c r="M40" s="47" t="str">
        <x:f>IF(OR('5. Risk Assessment'!$A40="",'5. Risk Assessment'!$E40="",AND('5. Risk Assessment'!$F40&lt;&gt;"Critical",'5. Risk Assessment'!$F40&lt;&gt;"High")),"",IF('5. Risk Assessment'!$F40="Critical",2,1)*1000000+(IF('5. Risk Assessment'!$H40="EXIT",6,IF('5. Risk Assessment'!$H40="PAUSE",5,IF('5. Risk Assessment'!$H40="ESCALATE",4,IF('5. Risk Assessment'!$H40="PROCEED WITH CONDITIONS",3,IF('5. Risk Assessment'!$H40="NOT YET MADE",2,IF('5. Risk Assessment'!$H40="PROCEED",1,0))))))*100000)+'5. Risk Assessment'!$E40*1000+(100-ROW()))</x:f>
      </x:c>
      <x:c r="N40" s="47" t="n">
        <x:f>'5. Risk Assessment'!$A40</x:f>
        <x:v>0</x:v>
      </x:c>
      <x:c r="O40" s="47" t="str">
        <x:f t="shared" si="1"/>
      </x:c>
      <x:c r="P40" s="47" t="n">
        <x:f>'5. Risk Assessment'!$B40</x:f>
        <x:v>0</x:v>
      </x:c>
      <x:c r="Q40" s="47" t="str">
        <x:f>IF('5. Risk Assessment'!$E40="","",'5. Risk Assessment'!$E40&amp;" • "&amp;'5. Risk Assessment'!$F40)</x:f>
      </x:c>
      <x:c r="R40" s="47" t="n">
        <x:f>'5. Risk Assessment'!$H40</x:f>
        <x:v>0</x:v>
      </x:c>
      <x:c r="S40" s="47" t="n">
        <x:f>'5. Risk Assessment'!$G40</x:f>
        <x:v>0</x:v>
      </x:c>
    </x:row>
    <x:row r="41">
      <x:c r="A41" s="46"/>
      <x:c r="B41" s="46"/>
      <x:c r="C41" s="46"/>
      <x:c r="D41" s="46"/>
      <x:c r="E41" s="46"/>
      <x:c r="F41" s="46"/>
      <x:c r="G41" s="46"/>
      <x:c r="H41" s="46"/>
      <x:c r="I41" s="46"/>
      <x:c r="J41" s="46"/>
      <x:c r="K41" s="46"/>
      <x:c r="L41" s="46"/>
      <x:c r="M41" s="47" t="str">
        <x:f>IF(OR('5. Risk Assessment'!$A41="",'5. Risk Assessment'!$E41="",AND('5. Risk Assessment'!$F41&lt;&gt;"Critical",'5. Risk Assessment'!$F41&lt;&gt;"High")),"",IF('5. Risk Assessment'!$F41="Critical",2,1)*1000000+(IF('5. Risk Assessment'!$H41="EXIT",6,IF('5. Risk Assessment'!$H41="PAUSE",5,IF('5. Risk Assessment'!$H41="ESCALATE",4,IF('5. Risk Assessment'!$H41="PROCEED WITH CONDITIONS",3,IF('5. Risk Assessment'!$H41="NOT YET MADE",2,IF('5. Risk Assessment'!$H41="PROCEED",1,0))))))*100000)+'5. Risk Assessment'!$E41*1000+(100-ROW()))</x:f>
      </x:c>
      <x:c r="N41" s="47" t="n">
        <x:f>'5. Risk Assessment'!$A41</x:f>
        <x:v>0</x:v>
      </x:c>
      <x:c r="O41" s="47" t="str">
        <x:f t="shared" si="1"/>
      </x:c>
      <x:c r="P41" s="47" t="n">
        <x:f>'5. Risk Assessment'!$B41</x:f>
        <x:v>0</x:v>
      </x:c>
      <x:c r="Q41" s="47" t="str">
        <x:f>IF('5. Risk Assessment'!$E41="","",'5. Risk Assessment'!$E41&amp;" • "&amp;'5. Risk Assessment'!$F41)</x:f>
      </x:c>
      <x:c r="R41" s="47" t="n">
        <x:f>'5. Risk Assessment'!$H41</x:f>
        <x:v>0</x:v>
      </x:c>
      <x:c r="S41" s="47" t="n">
        <x:f>'5. Risk Assessment'!$G41</x:f>
        <x:v>0</x:v>
      </x:c>
    </x:row>
    <x:row r="42">
      <x:c r="A42" s="46"/>
      <x:c r="B42" s="46"/>
      <x:c r="C42" s="46"/>
      <x:c r="D42" s="46"/>
      <x:c r="E42" s="46"/>
      <x:c r="F42" s="46"/>
      <x:c r="G42" s="46"/>
      <x:c r="H42" s="46"/>
      <x:c r="I42" s="46"/>
      <x:c r="J42" s="46"/>
      <x:c r="K42" s="46"/>
      <x:c r="L42" s="46"/>
      <x:c r="M42" s="47" t="str">
        <x:f>IF(OR('5. Risk Assessment'!$A42="",'5. Risk Assessment'!$E42="",AND('5. Risk Assessment'!$F42&lt;&gt;"Critical",'5. Risk Assessment'!$F42&lt;&gt;"High")),"",IF('5. Risk Assessment'!$F42="Critical",2,1)*1000000+(IF('5. Risk Assessment'!$H42="EXIT",6,IF('5. Risk Assessment'!$H42="PAUSE",5,IF('5. Risk Assessment'!$H42="ESCALATE",4,IF('5. Risk Assessment'!$H42="PROCEED WITH CONDITIONS",3,IF('5. Risk Assessment'!$H42="NOT YET MADE",2,IF('5. Risk Assessment'!$H42="PROCEED",1,0))))))*100000)+'5. Risk Assessment'!$E42*1000+(100-ROW()))</x:f>
      </x:c>
      <x:c r="N42" s="47" t="n">
        <x:f>'5. Risk Assessment'!$A42</x:f>
        <x:v>0</x:v>
      </x:c>
      <x:c r="O42" s="47" t="str">
        <x:f t="shared" si="1"/>
      </x:c>
      <x:c r="P42" s="47" t="n">
        <x:f>'5. Risk Assessment'!$B42</x:f>
        <x:v>0</x:v>
      </x:c>
      <x:c r="Q42" s="47" t="str">
        <x:f>IF('5. Risk Assessment'!$E42="","",'5. Risk Assessment'!$E42&amp;" • "&amp;'5. Risk Assessment'!$F42)</x:f>
      </x:c>
      <x:c r="R42" s="47" t="n">
        <x:f>'5. Risk Assessment'!$H42</x:f>
        <x:v>0</x:v>
      </x:c>
      <x:c r="S42" s="47" t="n">
        <x:f>'5. Risk Assessment'!$G42</x:f>
        <x:v>0</x:v>
      </x:c>
    </x:row>
    <x:row r="43">
      <x:c r="A43" s="46"/>
      <x:c r="B43" s="46"/>
      <x:c r="C43" s="46"/>
      <x:c r="D43" s="46"/>
      <x:c r="E43" s="46"/>
      <x:c r="F43" s="46"/>
      <x:c r="G43" s="46"/>
      <x:c r="H43" s="46"/>
      <x:c r="I43" s="46"/>
      <x:c r="J43" s="46"/>
      <x:c r="K43" s="46"/>
      <x:c r="L43" s="46"/>
      <x:c r="M43" s="47" t="str">
        <x:f>IF(OR('5. Risk Assessment'!$A43="",'5. Risk Assessment'!$E43="",AND('5. Risk Assessment'!$F43&lt;&gt;"Critical",'5. Risk Assessment'!$F43&lt;&gt;"High")),"",IF('5. Risk Assessment'!$F43="Critical",2,1)*1000000+(IF('5. Risk Assessment'!$H43="EXIT",6,IF('5. Risk Assessment'!$H43="PAUSE",5,IF('5. Risk Assessment'!$H43="ESCALATE",4,IF('5. Risk Assessment'!$H43="PROCEED WITH CONDITIONS",3,IF('5. Risk Assessment'!$H43="NOT YET MADE",2,IF('5. Risk Assessment'!$H43="PROCEED",1,0))))))*100000)+'5. Risk Assessment'!$E43*1000+(100-ROW()))</x:f>
      </x:c>
      <x:c r="N43" s="47" t="n">
        <x:f>'5. Risk Assessment'!$A43</x:f>
        <x:v>0</x:v>
      </x:c>
      <x:c r="O43" s="47" t="str">
        <x:f t="shared" si="1"/>
      </x:c>
      <x:c r="P43" s="47" t="n">
        <x:f>'5. Risk Assessment'!$B43</x:f>
        <x:v>0</x:v>
      </x:c>
      <x:c r="Q43" s="47" t="str">
        <x:f>IF('5. Risk Assessment'!$E43="","",'5. Risk Assessment'!$E43&amp;" • "&amp;'5. Risk Assessment'!$F43)</x:f>
      </x:c>
      <x:c r="R43" s="47" t="n">
        <x:f>'5. Risk Assessment'!$H43</x:f>
        <x:v>0</x:v>
      </x:c>
      <x:c r="S43" s="47" t="n">
        <x:f>'5. Risk Assessment'!$G43</x:f>
        <x:v>0</x:v>
      </x:c>
    </x:row>
    <x:row r="44">
      <x:c r="A44" s="46"/>
      <x:c r="B44" s="46"/>
      <x:c r="C44" s="46"/>
      <x:c r="D44" s="46"/>
      <x:c r="E44" s="46"/>
      <x:c r="F44" s="46"/>
      <x:c r="G44" s="46"/>
      <x:c r="H44" s="46"/>
      <x:c r="I44" s="46"/>
      <x:c r="J44" s="46"/>
      <x:c r="K44" s="46"/>
      <x:c r="L44" s="46"/>
      <x:c r="M44" s="47" t="str">
        <x:f>IF(OR('5. Risk Assessment'!$A44="",'5. Risk Assessment'!$E44="",AND('5. Risk Assessment'!$F44&lt;&gt;"Critical",'5. Risk Assessment'!$F44&lt;&gt;"High")),"",IF('5. Risk Assessment'!$F44="Critical",2,1)*1000000+(IF('5. Risk Assessment'!$H44="EXIT",6,IF('5. Risk Assessment'!$H44="PAUSE",5,IF('5. Risk Assessment'!$H44="ESCALATE",4,IF('5. Risk Assessment'!$H44="PROCEED WITH CONDITIONS",3,IF('5. Risk Assessment'!$H44="NOT YET MADE",2,IF('5. Risk Assessment'!$H44="PROCEED",1,0))))))*100000)+'5. Risk Assessment'!$E44*1000+(100-ROW()))</x:f>
      </x:c>
      <x:c r="N44" s="47" t="n">
        <x:f>'5. Risk Assessment'!$A44</x:f>
        <x:v>0</x:v>
      </x:c>
      <x:c r="O44" s="47" t="str">
        <x:f t="shared" si="1"/>
      </x:c>
      <x:c r="P44" s="47" t="n">
        <x:f>'5. Risk Assessment'!$B44</x:f>
        <x:v>0</x:v>
      </x:c>
      <x:c r="Q44" s="47" t="str">
        <x:f>IF('5. Risk Assessment'!$E44="","",'5. Risk Assessment'!$E44&amp;" • "&amp;'5. Risk Assessment'!$F44)</x:f>
      </x:c>
      <x:c r="R44" s="47" t="n">
        <x:f>'5. Risk Assessment'!$H44</x:f>
        <x:v>0</x:v>
      </x:c>
      <x:c r="S44" s="47" t="n">
        <x:f>'5. Risk Assessment'!$G44</x:f>
        <x:v>0</x:v>
      </x:c>
    </x:row>
    <x:row r="45">
      <x:c r="A45" s="46"/>
      <x:c r="B45" s="46"/>
      <x:c r="C45" s="46"/>
      <x:c r="D45" s="46"/>
      <x:c r="E45" s="46"/>
      <x:c r="F45" s="46"/>
      <x:c r="G45" s="46"/>
      <x:c r="H45" s="46"/>
      <x:c r="I45" s="46"/>
      <x:c r="J45" s="46"/>
      <x:c r="K45" s="46"/>
      <x:c r="L45" s="46"/>
      <x:c r="M45" s="47" t="str">
        <x:f>IF(OR('5. Risk Assessment'!$A45="",'5. Risk Assessment'!$E45="",AND('5. Risk Assessment'!$F45&lt;&gt;"Critical",'5. Risk Assessment'!$F45&lt;&gt;"High")),"",IF('5. Risk Assessment'!$F45="Critical",2,1)*1000000+(IF('5. Risk Assessment'!$H45="EXIT",6,IF('5. Risk Assessment'!$H45="PAUSE",5,IF('5. Risk Assessment'!$H45="ESCALATE",4,IF('5. Risk Assessment'!$H45="PROCEED WITH CONDITIONS",3,IF('5. Risk Assessment'!$H45="NOT YET MADE",2,IF('5. Risk Assessment'!$H45="PROCEED",1,0))))))*100000)+'5. Risk Assessment'!$E45*1000+(100-ROW()))</x:f>
      </x:c>
      <x:c r="N45" s="47" t="n">
        <x:f>'5. Risk Assessment'!$A45</x:f>
        <x:v>0</x:v>
      </x:c>
      <x:c r="O45" s="47" t="str">
        <x:f t="shared" si="1"/>
      </x:c>
      <x:c r="P45" s="47" t="n">
        <x:f>'5. Risk Assessment'!$B45</x:f>
        <x:v>0</x:v>
      </x:c>
      <x:c r="Q45" s="47" t="str">
        <x:f>IF('5. Risk Assessment'!$E45="","",'5. Risk Assessment'!$E45&amp;" • "&amp;'5. Risk Assessment'!$F45)</x:f>
      </x:c>
      <x:c r="R45" s="47" t="n">
        <x:f>'5. Risk Assessment'!$H45</x:f>
        <x:v>0</x:v>
      </x:c>
      <x:c r="S45" s="47" t="n">
        <x:f>'5. Risk Assessment'!$G45</x:f>
        <x:v>0</x:v>
      </x:c>
    </x:row>
    <x:row r="46">
      <x:c r="A46" s="46"/>
      <x:c r="B46" s="46"/>
      <x:c r="C46" s="46"/>
      <x:c r="D46" s="46"/>
      <x:c r="E46" s="46"/>
      <x:c r="F46" s="46"/>
      <x:c r="G46" s="46"/>
      <x:c r="H46" s="46"/>
      <x:c r="I46" s="46"/>
      <x:c r="J46" s="46"/>
      <x:c r="K46" s="46"/>
      <x:c r="L46" s="46"/>
      <x:c r="M46" s="47" t="str">
        <x:f>IF(OR('5. Risk Assessment'!$A46="",'5. Risk Assessment'!$E46="",AND('5. Risk Assessment'!$F46&lt;&gt;"Critical",'5. Risk Assessment'!$F46&lt;&gt;"High")),"",IF('5. Risk Assessment'!$F46="Critical",2,1)*1000000+(IF('5. Risk Assessment'!$H46="EXIT",6,IF('5. Risk Assessment'!$H46="PAUSE",5,IF('5. Risk Assessment'!$H46="ESCALATE",4,IF('5. Risk Assessment'!$H46="PROCEED WITH CONDITIONS",3,IF('5. Risk Assessment'!$H46="NOT YET MADE",2,IF('5. Risk Assessment'!$H46="PROCEED",1,0))))))*100000)+'5. Risk Assessment'!$E46*1000+(100-ROW()))</x:f>
      </x:c>
      <x:c r="N46" s="47" t="n">
        <x:f>'5. Risk Assessment'!$A46</x:f>
        <x:v>0</x:v>
      </x:c>
      <x:c r="O46" s="47" t="str">
        <x:f t="shared" si="1"/>
      </x:c>
      <x:c r="P46" s="47" t="n">
        <x:f>'5. Risk Assessment'!$B46</x:f>
        <x:v>0</x:v>
      </x:c>
      <x:c r="Q46" s="47" t="str">
        <x:f>IF('5. Risk Assessment'!$E46="","",'5. Risk Assessment'!$E46&amp;" • "&amp;'5. Risk Assessment'!$F46)</x:f>
      </x:c>
      <x:c r="R46" s="47" t="n">
        <x:f>'5. Risk Assessment'!$H46</x:f>
        <x:v>0</x:v>
      </x:c>
      <x:c r="S46" s="47" t="n">
        <x:f>'5. Risk Assessment'!$G46</x:f>
        <x:v>0</x:v>
      </x:c>
    </x:row>
    <x:row r="47">
      <x:c r="A47" s="46"/>
      <x:c r="B47" s="46"/>
      <x:c r="C47" s="46"/>
      <x:c r="D47" s="46"/>
      <x:c r="E47" s="46"/>
      <x:c r="F47" s="46"/>
      <x:c r="G47" s="46"/>
      <x:c r="H47" s="46"/>
      <x:c r="I47" s="46"/>
      <x:c r="J47" s="46"/>
      <x:c r="K47" s="46"/>
      <x:c r="L47" s="46"/>
      <x:c r="M47" s="47" t="str">
        <x:f>IF(OR('5. Risk Assessment'!$A47="",'5. Risk Assessment'!$E47="",AND('5. Risk Assessment'!$F47&lt;&gt;"Critical",'5. Risk Assessment'!$F47&lt;&gt;"High")),"",IF('5. Risk Assessment'!$F47="Critical",2,1)*1000000+(IF('5. Risk Assessment'!$H47="EXIT",6,IF('5. Risk Assessment'!$H47="PAUSE",5,IF('5. Risk Assessment'!$H47="ESCALATE",4,IF('5. Risk Assessment'!$H47="PROCEED WITH CONDITIONS",3,IF('5. Risk Assessment'!$H47="NOT YET MADE",2,IF('5. Risk Assessment'!$H47="PROCEED",1,0))))))*100000)+'5. Risk Assessment'!$E47*1000+(100-ROW()))</x:f>
      </x:c>
      <x:c r="N47" s="47" t="n">
        <x:f>'5. Risk Assessment'!$A47</x:f>
        <x:v>0</x:v>
      </x:c>
      <x:c r="O47" s="47" t="str">
        <x:f t="shared" si="1"/>
      </x:c>
      <x:c r="P47" s="47" t="n">
        <x:f>'5. Risk Assessment'!$B47</x:f>
        <x:v>0</x:v>
      </x:c>
      <x:c r="Q47" s="47" t="str">
        <x:f>IF('5. Risk Assessment'!$E47="","",'5. Risk Assessment'!$E47&amp;" • "&amp;'5. Risk Assessment'!$F47)</x:f>
      </x:c>
      <x:c r="R47" s="47" t="n">
        <x:f>'5. Risk Assessment'!$H47</x:f>
        <x:v>0</x:v>
      </x:c>
      <x:c r="S47" s="47" t="n">
        <x:f>'5. Risk Assessment'!$G47</x:f>
        <x:v>0</x:v>
      </x:c>
    </x:row>
    <x:row r="48">
      <x:c r="A48" s="46"/>
      <x:c r="B48" s="46"/>
      <x:c r="C48" s="46"/>
      <x:c r="D48" s="46"/>
      <x:c r="E48" s="46"/>
      <x:c r="F48" s="46"/>
      <x:c r="G48" s="46"/>
      <x:c r="H48" s="46"/>
      <x:c r="I48" s="46"/>
      <x:c r="J48" s="46"/>
      <x:c r="K48" s="46"/>
      <x:c r="L48" s="46"/>
      <x:c r="M48" s="47" t="str">
        <x:f>IF(OR('5. Risk Assessment'!$A48="",'5. Risk Assessment'!$E48="",AND('5. Risk Assessment'!$F48&lt;&gt;"Critical",'5. Risk Assessment'!$F48&lt;&gt;"High")),"",IF('5. Risk Assessment'!$F48="Critical",2,1)*1000000+(IF('5. Risk Assessment'!$H48="EXIT",6,IF('5. Risk Assessment'!$H48="PAUSE",5,IF('5. Risk Assessment'!$H48="ESCALATE",4,IF('5. Risk Assessment'!$H48="PROCEED WITH CONDITIONS",3,IF('5. Risk Assessment'!$H48="NOT YET MADE",2,IF('5. Risk Assessment'!$H48="PROCEED",1,0))))))*100000)+'5. Risk Assessment'!$E48*1000+(100-ROW()))</x:f>
      </x:c>
      <x:c r="N48" s="47" t="n">
        <x:f>'5. Risk Assessment'!$A48</x:f>
        <x:v>0</x:v>
      </x:c>
      <x:c r="O48" s="47" t="str">
        <x:f t="shared" si="1"/>
      </x:c>
      <x:c r="P48" s="47" t="n">
        <x:f>'5. Risk Assessment'!$B48</x:f>
        <x:v>0</x:v>
      </x:c>
      <x:c r="Q48" s="47" t="str">
        <x:f>IF('5. Risk Assessment'!$E48="","",'5. Risk Assessment'!$E48&amp;" • "&amp;'5. Risk Assessment'!$F48)</x:f>
      </x:c>
      <x:c r="R48" s="47" t="n">
        <x:f>'5. Risk Assessment'!$H48</x:f>
        <x:v>0</x:v>
      </x:c>
      <x:c r="S48" s="47" t="n">
        <x:f>'5. Risk Assessment'!$G48</x:f>
        <x:v>0</x:v>
      </x:c>
    </x:row>
    <x:row r="49">
      <x:c r="A49" s="46"/>
      <x:c r="B49" s="46"/>
      <x:c r="C49" s="46"/>
      <x:c r="D49" s="46"/>
      <x:c r="E49" s="46"/>
      <x:c r="F49" s="46"/>
      <x:c r="G49" s="46"/>
      <x:c r="H49" s="46"/>
      <x:c r="I49" s="46"/>
      <x:c r="J49" s="46"/>
      <x:c r="K49" s="46"/>
      <x:c r="L49" s="46"/>
      <x:c r="M49" s="47" t="str">
        <x:f>IF(OR('5. Risk Assessment'!$A49="",'5. Risk Assessment'!$E49="",AND('5. Risk Assessment'!$F49&lt;&gt;"Critical",'5. Risk Assessment'!$F49&lt;&gt;"High")),"",IF('5. Risk Assessment'!$F49="Critical",2,1)*1000000+(IF('5. Risk Assessment'!$H49="EXIT",6,IF('5. Risk Assessment'!$H49="PAUSE",5,IF('5. Risk Assessment'!$H49="ESCALATE",4,IF('5. Risk Assessment'!$H49="PROCEED WITH CONDITIONS",3,IF('5. Risk Assessment'!$H49="NOT YET MADE",2,IF('5. Risk Assessment'!$H49="PROCEED",1,0))))))*100000)+'5. Risk Assessment'!$E49*1000+(100-ROW()))</x:f>
      </x:c>
      <x:c r="N49" s="47" t="n">
        <x:f>'5. Risk Assessment'!$A49</x:f>
        <x:v>0</x:v>
      </x:c>
      <x:c r="O49" s="47" t="str">
        <x:f t="shared" si="1"/>
      </x:c>
      <x:c r="P49" s="47" t="n">
        <x:f>'5. Risk Assessment'!$B49</x:f>
        <x:v>0</x:v>
      </x:c>
      <x:c r="Q49" s="47" t="str">
        <x:f>IF('5. Risk Assessment'!$E49="","",'5. Risk Assessment'!$E49&amp;" • "&amp;'5. Risk Assessment'!$F49)</x:f>
      </x:c>
      <x:c r="R49" s="47" t="n">
        <x:f>'5. Risk Assessment'!$H49</x:f>
        <x:v>0</x:v>
      </x:c>
      <x:c r="S49" s="47" t="n">
        <x:f>'5. Risk Assessment'!$G49</x:f>
        <x:v>0</x:v>
      </x:c>
    </x:row>
    <x:row r="50">
      <x:c r="A50" s="46"/>
      <x:c r="B50" s="46"/>
      <x:c r="C50" s="46"/>
      <x:c r="D50" s="46"/>
      <x:c r="E50" s="46"/>
      <x:c r="F50" s="46"/>
      <x:c r="G50" s="46"/>
      <x:c r="H50" s="46"/>
      <x:c r="I50" s="46"/>
      <x:c r="J50" s="46"/>
      <x:c r="K50" s="46"/>
      <x:c r="L50" s="46"/>
      <x:c r="M50" s="47" t="str">
        <x:f>IF(OR('5. Risk Assessment'!$A50="",'5. Risk Assessment'!$E50="",AND('5. Risk Assessment'!$F50&lt;&gt;"Critical",'5. Risk Assessment'!$F50&lt;&gt;"High")),"",IF('5. Risk Assessment'!$F50="Critical",2,1)*1000000+(IF('5. Risk Assessment'!$H50="EXIT",6,IF('5. Risk Assessment'!$H50="PAUSE",5,IF('5. Risk Assessment'!$H50="ESCALATE",4,IF('5. Risk Assessment'!$H50="PROCEED WITH CONDITIONS",3,IF('5. Risk Assessment'!$H50="NOT YET MADE",2,IF('5. Risk Assessment'!$H50="PROCEED",1,0))))))*100000)+'5. Risk Assessment'!$E50*1000+(100-ROW()))</x:f>
      </x:c>
      <x:c r="N50" s="47" t="n">
        <x:f>'5. Risk Assessment'!$A50</x:f>
        <x:v>0</x:v>
      </x:c>
      <x:c r="O50" s="47" t="str">
        <x:f t="shared" si="1"/>
      </x:c>
      <x:c r="P50" s="47" t="n">
        <x:f>'5. Risk Assessment'!$B50</x:f>
        <x:v>0</x:v>
      </x:c>
      <x:c r="Q50" s="47" t="str">
        <x:f>IF('5. Risk Assessment'!$E50="","",'5. Risk Assessment'!$E50&amp;" • "&amp;'5. Risk Assessment'!$F50)</x:f>
      </x:c>
      <x:c r="R50" s="47" t="n">
        <x:f>'5. Risk Assessment'!$H50</x:f>
        <x:v>0</x:v>
      </x:c>
      <x:c r="S50" s="47" t="n">
        <x:f>'5. Risk Assessment'!$G50</x:f>
        <x:v>0</x:v>
      </x:c>
    </x:row>
    <x:row r="51">
      <x:c r="A51" s="46"/>
      <x:c r="B51" s="46"/>
      <x:c r="C51" s="46"/>
      <x:c r="D51" s="46"/>
      <x:c r="E51" s="46"/>
      <x:c r="F51" s="46"/>
      <x:c r="G51" s="46"/>
      <x:c r="H51" s="46"/>
      <x:c r="I51" s="46"/>
      <x:c r="J51" s="46"/>
      <x:c r="K51" s="46"/>
      <x:c r="L51" s="46"/>
      <x:c r="M51" s="47" t="str">
        <x:f>IF(OR('5. Risk Assessment'!$A51="",'5. Risk Assessment'!$E51="",AND('5. Risk Assessment'!$F51&lt;&gt;"Critical",'5. Risk Assessment'!$F51&lt;&gt;"High")),"",IF('5. Risk Assessment'!$F51="Critical",2,1)*1000000+(IF('5. Risk Assessment'!$H51="EXIT",6,IF('5. Risk Assessment'!$H51="PAUSE",5,IF('5. Risk Assessment'!$H51="ESCALATE",4,IF('5. Risk Assessment'!$H51="PROCEED WITH CONDITIONS",3,IF('5. Risk Assessment'!$H51="NOT YET MADE",2,IF('5. Risk Assessment'!$H51="PROCEED",1,0))))))*100000)+'5. Risk Assessment'!$E51*1000+(100-ROW()))</x:f>
      </x:c>
      <x:c r="N51" s="47" t="n">
        <x:f>'5. Risk Assessment'!$A51</x:f>
        <x:v>0</x:v>
      </x:c>
      <x:c r="O51" s="47" t="str">
        <x:f t="shared" si="1"/>
      </x:c>
      <x:c r="P51" s="47" t="n">
        <x:f>'5. Risk Assessment'!$B51</x:f>
        <x:v>0</x:v>
      </x:c>
      <x:c r="Q51" s="47" t="str">
        <x:f>IF('5. Risk Assessment'!$E51="","",'5. Risk Assessment'!$E51&amp;" • "&amp;'5. Risk Assessment'!$F51)</x:f>
      </x:c>
      <x:c r="R51" s="47" t="n">
        <x:f>'5. Risk Assessment'!$H51</x:f>
        <x:v>0</x:v>
      </x:c>
      <x:c r="S51" s="47" t="n">
        <x:f>'5. Risk Assessment'!$G51</x:f>
        <x:v>0</x:v>
      </x:c>
    </x:row>
    <x:row r="52">
      <x:c r="A52" s="46"/>
      <x:c r="B52" s="46"/>
      <x:c r="C52" s="46"/>
      <x:c r="D52" s="46"/>
      <x:c r="E52" s="46"/>
      <x:c r="F52" s="46"/>
      <x:c r="G52" s="46"/>
      <x:c r="H52" s="46"/>
      <x:c r="I52" s="46"/>
      <x:c r="J52" s="46"/>
      <x:c r="K52" s="46"/>
      <x:c r="L52" s="46"/>
      <x:c r="M52" s="47" t="str">
        <x:f>IF(OR('5. Risk Assessment'!$A52="",'5. Risk Assessment'!$E52="",AND('5. Risk Assessment'!$F52&lt;&gt;"Critical",'5. Risk Assessment'!$F52&lt;&gt;"High")),"",IF('5. Risk Assessment'!$F52="Critical",2,1)*1000000+(IF('5. Risk Assessment'!$H52="EXIT",6,IF('5. Risk Assessment'!$H52="PAUSE",5,IF('5. Risk Assessment'!$H52="ESCALATE",4,IF('5. Risk Assessment'!$H52="PROCEED WITH CONDITIONS",3,IF('5. Risk Assessment'!$H52="NOT YET MADE",2,IF('5. Risk Assessment'!$H52="PROCEED",1,0))))))*100000)+'5. Risk Assessment'!$E52*1000+(100-ROW()))</x:f>
      </x:c>
      <x:c r="N52" s="47" t="n">
        <x:f>'5. Risk Assessment'!$A52</x:f>
        <x:v>0</x:v>
      </x:c>
      <x:c r="O52" s="47" t="str">
        <x:f t="shared" si="1"/>
      </x:c>
      <x:c r="P52" s="47" t="n">
        <x:f>'5. Risk Assessment'!$B52</x:f>
        <x:v>0</x:v>
      </x:c>
      <x:c r="Q52" s="47" t="str">
        <x:f>IF('5. Risk Assessment'!$E52="","",'5. Risk Assessment'!$E52&amp;" • "&amp;'5. Risk Assessment'!$F52)</x:f>
      </x:c>
      <x:c r="R52" s="47" t="n">
        <x:f>'5. Risk Assessment'!$H52</x:f>
        <x:v>0</x:v>
      </x:c>
      <x:c r="S52" s="47" t="n">
        <x:f>'5. Risk Assessment'!$G52</x:f>
        <x:v>0</x:v>
      </x:c>
    </x:row>
    <x:row r="53">
      <x:c r="A53" s="46"/>
      <x:c r="B53" s="46"/>
      <x:c r="C53" s="46"/>
      <x:c r="D53" s="46"/>
      <x:c r="E53" s="46"/>
      <x:c r="F53" s="46"/>
      <x:c r="G53" s="46"/>
      <x:c r="H53" s="46"/>
      <x:c r="I53" s="46"/>
      <x:c r="J53" s="46"/>
      <x:c r="K53" s="46"/>
      <x:c r="L53" s="46"/>
      <x:c r="M53" s="47" t="str">
        <x:f>IF(OR('5. Risk Assessment'!$A53="",'5. Risk Assessment'!$E53="",AND('5. Risk Assessment'!$F53&lt;&gt;"Critical",'5. Risk Assessment'!$F53&lt;&gt;"High")),"",IF('5. Risk Assessment'!$F53="Critical",2,1)*1000000+(IF('5. Risk Assessment'!$H53="EXIT",6,IF('5. Risk Assessment'!$H53="PAUSE",5,IF('5. Risk Assessment'!$H53="ESCALATE",4,IF('5. Risk Assessment'!$H53="PROCEED WITH CONDITIONS",3,IF('5. Risk Assessment'!$H53="NOT YET MADE",2,IF('5. Risk Assessment'!$H53="PROCEED",1,0))))))*100000)+'5. Risk Assessment'!$E53*1000+(100-ROW()))</x:f>
      </x:c>
      <x:c r="N53" s="47" t="n">
        <x:f>'5. Risk Assessment'!$A53</x:f>
        <x:v>0</x:v>
      </x:c>
      <x:c r="O53" s="47" t="str">
        <x:f t="shared" si="1"/>
      </x:c>
      <x:c r="P53" s="47" t="n">
        <x:f>'5. Risk Assessment'!$B53</x:f>
        <x:v>0</x:v>
      </x:c>
      <x:c r="Q53" s="47" t="str">
        <x:f>IF('5. Risk Assessment'!$E53="","",'5. Risk Assessment'!$E53&amp;" • "&amp;'5. Risk Assessment'!$F53)</x:f>
      </x:c>
      <x:c r="R53" s="47" t="n">
        <x:f>'5. Risk Assessment'!$H53</x:f>
        <x:v>0</x:v>
      </x:c>
      <x:c r="S53" s="47" t="n">
        <x:f>'5. Risk Assessment'!$G53</x:f>
        <x:v>0</x:v>
      </x:c>
    </x:row>
    <x:row r="54">
      <x:c r="A54" s="46"/>
      <x:c r="B54" s="46"/>
      <x:c r="C54" s="46"/>
      <x:c r="D54" s="46"/>
      <x:c r="E54" s="46"/>
      <x:c r="F54" s="46"/>
      <x:c r="G54" s="46"/>
      <x:c r="H54" s="46"/>
      <x:c r="I54" s="46"/>
      <x:c r="J54" s="46"/>
      <x:c r="K54" s="46"/>
      <x:c r="L54" s="46"/>
      <x:c r="M54" s="47" t="str">
        <x:f>IF(OR('5. Risk Assessment'!$A54="",'5. Risk Assessment'!$E54="",AND('5. Risk Assessment'!$F54&lt;&gt;"Critical",'5. Risk Assessment'!$F54&lt;&gt;"High")),"",IF('5. Risk Assessment'!$F54="Critical",2,1)*1000000+(IF('5. Risk Assessment'!$H54="EXIT",6,IF('5. Risk Assessment'!$H54="PAUSE",5,IF('5. Risk Assessment'!$H54="ESCALATE",4,IF('5. Risk Assessment'!$H54="PROCEED WITH CONDITIONS",3,IF('5. Risk Assessment'!$H54="NOT YET MADE",2,IF('5. Risk Assessment'!$H54="PROCEED",1,0))))))*100000)+'5. Risk Assessment'!$E54*1000+(100-ROW()))</x:f>
      </x:c>
      <x:c r="N54" s="47" t="n">
        <x:f>'5. Risk Assessment'!$A54</x:f>
        <x:v>0</x:v>
      </x:c>
      <x:c r="O54" s="47" t="str">
        <x:f t="shared" si="1"/>
      </x:c>
      <x:c r="P54" s="47" t="n">
        <x:f>'5. Risk Assessment'!$B54</x:f>
        <x:v>0</x:v>
      </x:c>
      <x:c r="Q54" s="47" t="str">
        <x:f>IF('5. Risk Assessment'!$E54="","",'5. Risk Assessment'!$E54&amp;" • "&amp;'5. Risk Assessment'!$F54)</x:f>
      </x:c>
      <x:c r="R54" s="47" t="n">
        <x:f>'5. Risk Assessment'!$H54</x:f>
        <x:v>0</x:v>
      </x:c>
      <x:c r="S54" s="47" t="n">
        <x:f>'5. Risk Assessment'!$G54</x:f>
        <x:v>0</x:v>
      </x:c>
    </x:row>
    <x:row r="55">
      <x:c r="A55" s="46"/>
      <x:c r="B55" s="46"/>
      <x:c r="C55" s="46"/>
      <x:c r="D55" s="46"/>
      <x:c r="E55" s="46"/>
      <x:c r="F55" s="46"/>
      <x:c r="G55" s="46"/>
      <x:c r="H55" s="46"/>
      <x:c r="I55" s="46"/>
      <x:c r="J55" s="46"/>
      <x:c r="K55" s="46"/>
      <x:c r="L55" s="46"/>
      <x:c r="M55" s="47" t="str">
        <x:f>IF(OR('5. Risk Assessment'!$A55="",'5. Risk Assessment'!$E55="",AND('5. Risk Assessment'!$F55&lt;&gt;"Critical",'5. Risk Assessment'!$F55&lt;&gt;"High")),"",IF('5. Risk Assessment'!$F55="Critical",2,1)*1000000+(IF('5. Risk Assessment'!$H55="EXIT",6,IF('5. Risk Assessment'!$H55="PAUSE",5,IF('5. Risk Assessment'!$H55="ESCALATE",4,IF('5. Risk Assessment'!$H55="PROCEED WITH CONDITIONS",3,IF('5. Risk Assessment'!$H55="NOT YET MADE",2,IF('5. Risk Assessment'!$H55="PROCEED",1,0))))))*100000)+'5. Risk Assessment'!$E55*1000+(100-ROW()))</x:f>
      </x:c>
      <x:c r="N55" s="47" t="n">
        <x:f>'5. Risk Assessment'!$A55</x:f>
        <x:v>0</x:v>
      </x:c>
      <x:c r="O55" s="47" t="str">
        <x:f t="shared" si="1"/>
      </x:c>
      <x:c r="P55" s="47" t="n">
        <x:f>'5. Risk Assessment'!$B55</x:f>
        <x:v>0</x:v>
      </x:c>
      <x:c r="Q55" s="47" t="str">
        <x:f>IF('5. Risk Assessment'!$E55="","",'5. Risk Assessment'!$E55&amp;" • "&amp;'5. Risk Assessment'!$F55)</x:f>
      </x:c>
      <x:c r="R55" s="47" t="n">
        <x:f>'5. Risk Assessment'!$H55</x:f>
        <x:v>0</x:v>
      </x:c>
      <x:c r="S55" s="47" t="n">
        <x:f>'5. Risk Assessment'!$G55</x:f>
        <x:v>0</x:v>
      </x:c>
    </x:row>
    <x:row r="56">
      <x:c r="A56" s="46"/>
      <x:c r="B56" s="46"/>
      <x:c r="C56" s="46"/>
      <x:c r="D56" s="46"/>
      <x:c r="E56" s="46"/>
      <x:c r="F56" s="46"/>
      <x:c r="G56" s="46"/>
      <x:c r="H56" s="46"/>
      <x:c r="I56" s="46"/>
      <x:c r="J56" s="46"/>
      <x:c r="K56" s="46"/>
      <x:c r="L56" s="46"/>
      <x:c r="M56" s="47" t="str">
        <x:f>IF(OR('5. Risk Assessment'!$A56="",'5. Risk Assessment'!$E56="",AND('5. Risk Assessment'!$F56&lt;&gt;"Critical",'5. Risk Assessment'!$F56&lt;&gt;"High")),"",IF('5. Risk Assessment'!$F56="Critical",2,1)*1000000+(IF('5. Risk Assessment'!$H56="EXIT",6,IF('5. Risk Assessment'!$H56="PAUSE",5,IF('5. Risk Assessment'!$H56="ESCALATE",4,IF('5. Risk Assessment'!$H56="PROCEED WITH CONDITIONS",3,IF('5. Risk Assessment'!$H56="NOT YET MADE",2,IF('5. Risk Assessment'!$H56="PROCEED",1,0))))))*100000)+'5. Risk Assessment'!$E56*1000+(100-ROW()))</x:f>
      </x:c>
      <x:c r="N56" s="47" t="n">
        <x:f>'5. Risk Assessment'!$A56</x:f>
        <x:v>0</x:v>
      </x:c>
      <x:c r="O56" s="47" t="str">
        <x:f t="shared" si="1"/>
      </x:c>
      <x:c r="P56" s="47" t="n">
        <x:f>'5. Risk Assessment'!$B56</x:f>
        <x:v>0</x:v>
      </x:c>
      <x:c r="Q56" s="47" t="str">
        <x:f>IF('5. Risk Assessment'!$E56="","",'5. Risk Assessment'!$E56&amp;" • "&amp;'5. Risk Assessment'!$F56)</x:f>
      </x:c>
      <x:c r="R56" s="47" t="n">
        <x:f>'5. Risk Assessment'!$H56</x:f>
        <x:v>0</x:v>
      </x:c>
      <x:c r="S56" s="47" t="n">
        <x:f>'5. Risk Assessment'!$G56</x:f>
        <x:v>0</x:v>
      </x:c>
    </x:row>
    <x:row r="57">
      <x:c r="A57" s="46"/>
      <x:c r="B57" s="46"/>
      <x:c r="C57" s="46"/>
      <x:c r="D57" s="46"/>
      <x:c r="E57" s="46"/>
      <x:c r="F57" s="46"/>
      <x:c r="G57" s="46"/>
      <x:c r="H57" s="46"/>
      <x:c r="I57" s="46"/>
      <x:c r="J57" s="46"/>
      <x:c r="K57" s="46"/>
      <x:c r="L57" s="46"/>
      <x:c r="M57" s="47" t="str">
        <x:f>IF(OR('5. Risk Assessment'!$A57="",'5. Risk Assessment'!$E57="",AND('5. Risk Assessment'!$F57&lt;&gt;"Critical",'5. Risk Assessment'!$F57&lt;&gt;"High")),"",IF('5. Risk Assessment'!$F57="Critical",2,1)*1000000+(IF('5. Risk Assessment'!$H57="EXIT",6,IF('5. Risk Assessment'!$H57="PAUSE",5,IF('5. Risk Assessment'!$H57="ESCALATE",4,IF('5. Risk Assessment'!$H57="PROCEED WITH CONDITIONS",3,IF('5. Risk Assessment'!$H57="NOT YET MADE",2,IF('5. Risk Assessment'!$H57="PROCEED",1,0))))))*100000)+'5. Risk Assessment'!$E57*1000+(100-ROW()))</x:f>
      </x:c>
      <x:c r="N57" s="47" t="n">
        <x:f>'5. Risk Assessment'!$A57</x:f>
        <x:v>0</x:v>
      </x:c>
      <x:c r="O57" s="47" t="str">
        <x:f t="shared" si="1"/>
      </x:c>
      <x:c r="P57" s="47" t="n">
        <x:f>'5. Risk Assessment'!$B57</x:f>
        <x:v>0</x:v>
      </x:c>
      <x:c r="Q57" s="47" t="str">
        <x:f>IF('5. Risk Assessment'!$E57="","",'5. Risk Assessment'!$E57&amp;" • "&amp;'5. Risk Assessment'!$F57)</x:f>
      </x:c>
      <x:c r="R57" s="47" t="n">
        <x:f>'5. Risk Assessment'!$H57</x:f>
        <x:v>0</x:v>
      </x:c>
      <x:c r="S57" s="47" t="n">
        <x:f>'5. Risk Assessment'!$G57</x:f>
        <x:v>0</x:v>
      </x:c>
    </x:row>
    <x:row r="58">
      <x:c r="A58" s="46"/>
      <x:c r="B58" s="46"/>
      <x:c r="C58" s="46"/>
      <x:c r="D58" s="46"/>
      <x:c r="E58" s="46"/>
      <x:c r="F58" s="46"/>
      <x:c r="G58" s="46"/>
      <x:c r="H58" s="46"/>
      <x:c r="I58" s="46"/>
      <x:c r="J58" s="46"/>
      <x:c r="K58" s="46"/>
      <x:c r="L58" s="46"/>
      <x:c r="M58" s="47" t="str">
        <x:f>IF(OR('5. Risk Assessment'!$A58="",'5. Risk Assessment'!$E58="",AND('5. Risk Assessment'!$F58&lt;&gt;"Critical",'5. Risk Assessment'!$F58&lt;&gt;"High")),"",IF('5. Risk Assessment'!$F58="Critical",2,1)*1000000+(IF('5. Risk Assessment'!$H58="EXIT",6,IF('5. Risk Assessment'!$H58="PAUSE",5,IF('5. Risk Assessment'!$H58="ESCALATE",4,IF('5. Risk Assessment'!$H58="PROCEED WITH CONDITIONS",3,IF('5. Risk Assessment'!$H58="NOT YET MADE",2,IF('5. Risk Assessment'!$H58="PROCEED",1,0))))))*100000)+'5. Risk Assessment'!$E58*1000+(100-ROW()))</x:f>
      </x:c>
      <x:c r="N58" s="47" t="n">
        <x:f>'5. Risk Assessment'!$A58</x:f>
        <x:v>0</x:v>
      </x:c>
      <x:c r="O58" s="47" t="str">
        <x:f t="shared" si="1"/>
      </x:c>
      <x:c r="P58" s="47" t="n">
        <x:f>'5. Risk Assessment'!$B58</x:f>
        <x:v>0</x:v>
      </x:c>
      <x:c r="Q58" s="47" t="str">
        <x:f>IF('5. Risk Assessment'!$E58="","",'5. Risk Assessment'!$E58&amp;" • "&amp;'5. Risk Assessment'!$F58)</x:f>
      </x:c>
      <x:c r="R58" s="47" t="n">
        <x:f>'5. Risk Assessment'!$H58</x:f>
        <x:v>0</x:v>
      </x:c>
      <x:c r="S58" s="47" t="n">
        <x:f>'5. Risk Assessment'!$G58</x:f>
        <x:v>0</x:v>
      </x:c>
    </x:row>
    <x:row r="59">
      <x:c r="A59" s="46"/>
      <x:c r="B59" s="46"/>
      <x:c r="C59" s="46"/>
      <x:c r="D59" s="46"/>
      <x:c r="E59" s="46"/>
      <x:c r="F59" s="46"/>
      <x:c r="G59" s="46"/>
      <x:c r="H59" s="46"/>
      <x:c r="I59" s="46"/>
      <x:c r="J59" s="46"/>
      <x:c r="K59" s="46"/>
      <x:c r="L59" s="46"/>
      <x:c r="M59" s="47" t="str">
        <x:f>IF(OR('5. Risk Assessment'!$A59="",'5. Risk Assessment'!$E59="",AND('5. Risk Assessment'!$F59&lt;&gt;"Critical",'5. Risk Assessment'!$F59&lt;&gt;"High")),"",IF('5. Risk Assessment'!$F59="Critical",2,1)*1000000+(IF('5. Risk Assessment'!$H59="EXIT",6,IF('5. Risk Assessment'!$H59="PAUSE",5,IF('5. Risk Assessment'!$H59="ESCALATE",4,IF('5. Risk Assessment'!$H59="PROCEED WITH CONDITIONS",3,IF('5. Risk Assessment'!$H59="NOT YET MADE",2,IF('5. Risk Assessment'!$H59="PROCEED",1,0))))))*100000)+'5. Risk Assessment'!$E59*1000+(100-ROW()))</x:f>
      </x:c>
      <x:c r="N59" s="47" t="n">
        <x:f>'5. Risk Assessment'!$A59</x:f>
        <x:v>0</x:v>
      </x:c>
      <x:c r="O59" s="47" t="str">
        <x:f t="shared" si="1"/>
      </x:c>
      <x:c r="P59" s="47" t="n">
        <x:f>'5. Risk Assessment'!$B59</x:f>
        <x:v>0</x:v>
      </x:c>
      <x:c r="Q59" s="47" t="str">
        <x:f>IF('5. Risk Assessment'!$E59="","",'5. Risk Assessment'!$E59&amp;" • "&amp;'5. Risk Assessment'!$F59)</x:f>
      </x:c>
      <x:c r="R59" s="47" t="n">
        <x:f>'5. Risk Assessment'!$H59</x:f>
        <x:v>0</x:v>
      </x:c>
      <x:c r="S59" s="47" t="n">
        <x:f>'5. Risk Assessment'!$G59</x:f>
        <x:v>0</x:v>
      </x:c>
    </x:row>
    <x:row r="60">
      <x:c r="A60" s="46"/>
      <x:c r="B60" s="46"/>
      <x:c r="C60" s="46"/>
      <x:c r="D60" s="46"/>
      <x:c r="E60" s="46"/>
      <x:c r="F60" s="46"/>
      <x:c r="G60" s="46"/>
      <x:c r="H60" s="46"/>
      <x:c r="I60" s="46"/>
      <x:c r="J60" s="46"/>
      <x:c r="K60" s="46"/>
      <x:c r="L60" s="46"/>
      <x:c r="M60" s="47" t="str">
        <x:f>IF(OR('5. Risk Assessment'!$A60="",'5. Risk Assessment'!$E60="",AND('5. Risk Assessment'!$F60&lt;&gt;"Critical",'5. Risk Assessment'!$F60&lt;&gt;"High")),"",IF('5. Risk Assessment'!$F60="Critical",2,1)*1000000+(IF('5. Risk Assessment'!$H60="EXIT",6,IF('5. Risk Assessment'!$H60="PAUSE",5,IF('5. Risk Assessment'!$H60="ESCALATE",4,IF('5. Risk Assessment'!$H60="PROCEED WITH CONDITIONS",3,IF('5. Risk Assessment'!$H60="NOT YET MADE",2,IF('5. Risk Assessment'!$H60="PROCEED",1,0))))))*100000)+'5. Risk Assessment'!$E60*1000+(100-ROW()))</x:f>
      </x:c>
      <x:c r="N60" s="47" t="n">
        <x:f>'5. Risk Assessment'!$A60</x:f>
        <x:v>0</x:v>
      </x:c>
      <x:c r="O60" s="47" t="str">
        <x:f t="shared" si="1"/>
      </x:c>
      <x:c r="P60" s="47" t="n">
        <x:f>'5. Risk Assessment'!$B60</x:f>
        <x:v>0</x:v>
      </x:c>
      <x:c r="Q60" s="47" t="str">
        <x:f>IF('5. Risk Assessment'!$E60="","",'5. Risk Assessment'!$E60&amp;" • "&amp;'5. Risk Assessment'!$F60)</x:f>
      </x:c>
      <x:c r="R60" s="47" t="n">
        <x:f>'5. Risk Assessment'!$H60</x:f>
        <x:v>0</x:v>
      </x:c>
      <x:c r="S60" s="47" t="n">
        <x:f>'5. Risk Assessment'!$G60</x:f>
        <x:v>0</x:v>
      </x:c>
    </x:row>
    <x:row r="61">
      <x:c r="A61" s="46"/>
      <x:c r="B61" s="46"/>
      <x:c r="C61" s="46"/>
      <x:c r="D61" s="46"/>
      <x:c r="E61" s="46"/>
      <x:c r="F61" s="46"/>
      <x:c r="G61" s="46"/>
      <x:c r="H61" s="46"/>
      <x:c r="I61" s="46"/>
      <x:c r="J61" s="46"/>
      <x:c r="K61" s="46"/>
      <x:c r="L61" s="46"/>
      <x:c r="M61" s="47" t="str">
        <x:f>IF(OR('5. Risk Assessment'!$A61="",'5. Risk Assessment'!$E61="",AND('5. Risk Assessment'!$F61&lt;&gt;"Critical",'5. Risk Assessment'!$F61&lt;&gt;"High")),"",IF('5. Risk Assessment'!$F61="Critical",2,1)*1000000+(IF('5. Risk Assessment'!$H61="EXIT",6,IF('5. Risk Assessment'!$H61="PAUSE",5,IF('5. Risk Assessment'!$H61="ESCALATE",4,IF('5. Risk Assessment'!$H61="PROCEED WITH CONDITIONS",3,IF('5. Risk Assessment'!$H61="NOT YET MADE",2,IF('5. Risk Assessment'!$H61="PROCEED",1,0))))))*100000)+'5. Risk Assessment'!$E61*1000+(100-ROW()))</x:f>
      </x:c>
      <x:c r="N61" s="47" t="n">
        <x:f>'5. Risk Assessment'!$A61</x:f>
        <x:v>0</x:v>
      </x:c>
      <x:c r="O61" s="47" t="str">
        <x:f t="shared" si="1"/>
      </x:c>
      <x:c r="P61" s="47" t="n">
        <x:f>'5. Risk Assessment'!$B61</x:f>
        <x:v>0</x:v>
      </x:c>
      <x:c r="Q61" s="47" t="str">
        <x:f>IF('5. Risk Assessment'!$E61="","",'5. Risk Assessment'!$E61&amp;" • "&amp;'5. Risk Assessment'!$F61)</x:f>
      </x:c>
      <x:c r="R61" s="47" t="n">
        <x:f>'5. Risk Assessment'!$H61</x:f>
        <x:v>0</x:v>
      </x:c>
      <x:c r="S61" s="47" t="n">
        <x:f>'5. Risk Assessment'!$G61</x:f>
        <x:v>0</x:v>
      </x:c>
    </x:row>
  </x:sheetData>
  <x:sheetProtection sheet="1" objects="1" scenarios="1" formatCells="1" formatColumns="1" formatRows="1" insertColumns="1" insertRows="1" insertHyperlinks="1" deleteColumns="1" deleteRows="1" sort="1" autoFilter="1" pivotTables="1" selectLockedCells="0" selectUnlockedCells="0"/>
  <x:mergeCells>
    <x:mergeCell ref="A7:L7"/>
    <x:mergeCell ref="A1:L1"/>
    <x:mergeCell ref="A2:L2"/>
    <x:mergeCell ref="A3:L3"/>
    <x:mergeCell ref="A4:C4"/>
    <x:mergeCell ref="A5:C6"/>
    <x:mergeCell ref="D4:F4"/>
    <x:mergeCell ref="D5:F6"/>
    <x:mergeCell ref="G4:I4"/>
    <x:mergeCell ref="G5:I6"/>
    <x:mergeCell ref="J4:L4"/>
    <x:mergeCell ref="J5:L6"/>
    <x:mergeCell ref="A15:L16"/>
    <x:mergeCell ref="A8:F8"/>
    <x:mergeCell ref="G8:L8"/>
    <x:mergeCell ref="G9:L10"/>
    <x:mergeCell ref="G11:L12"/>
    <x:mergeCell ref="G13:L13"/>
    <x:mergeCell ref="G14:L14"/>
    <x:mergeCell ref="A18:L18"/>
    <x:mergeCell ref="A19:D19"/>
    <x:mergeCell ref="E19:F19"/>
    <x:mergeCell ref="G19:H19"/>
    <x:mergeCell ref="I19:J19"/>
    <x:mergeCell ref="K19:L19"/>
    <x:mergeCell ref="A20:D20"/>
    <x:mergeCell ref="E20:F20"/>
    <x:mergeCell ref="G20:H20"/>
    <x:mergeCell ref="I20:J20"/>
    <x:mergeCell ref="K20:L20"/>
    <x:mergeCell ref="A21:D21"/>
    <x:mergeCell ref="E21:F21"/>
    <x:mergeCell ref="G21:H21"/>
    <x:mergeCell ref="I21:J21"/>
    <x:mergeCell ref="K21:L21"/>
    <x:mergeCell ref="A22:D22"/>
    <x:mergeCell ref="E22:F22"/>
    <x:mergeCell ref="G22:H22"/>
    <x:mergeCell ref="I22:J22"/>
    <x:mergeCell ref="K22:L22"/>
    <x:mergeCell ref="A23:D23"/>
    <x:mergeCell ref="E23:F23"/>
    <x:mergeCell ref="G23:H23"/>
    <x:mergeCell ref="I23:J23"/>
    <x:mergeCell ref="K23:L23"/>
    <x:mergeCell ref="A24:D24"/>
    <x:mergeCell ref="E24:F24"/>
    <x:mergeCell ref="G24:H24"/>
    <x:mergeCell ref="I24:J24"/>
    <x:mergeCell ref="K24:L24"/>
    <x:mergeCell ref="A25:D25"/>
    <x:mergeCell ref="E25:F25"/>
    <x:mergeCell ref="G25:H25"/>
    <x:mergeCell ref="I25:J25"/>
    <x:mergeCell ref="K25:L25"/>
    <x:mergeCell ref="A26:D26"/>
    <x:mergeCell ref="E26:F26"/>
    <x:mergeCell ref="G26:H26"/>
    <x:mergeCell ref="I26:J26"/>
    <x:mergeCell ref="K26:L26"/>
    <x:mergeCell ref="A28:L28"/>
    <x:mergeCell ref="B29:C29"/>
    <x:mergeCell ref="B30:C30"/>
    <x:mergeCell ref="B31:C31"/>
    <x:mergeCell ref="B32:C32"/>
    <x:mergeCell ref="B33:C33"/>
    <x:mergeCell ref="B34:C34"/>
    <x:mergeCell ref="A35:L35"/>
    <x:mergeCell ref="D29:F29"/>
    <x:mergeCell ref="G29:H29"/>
    <x:mergeCell ref="I29:J29"/>
    <x:mergeCell ref="D30:F30"/>
    <x:mergeCell ref="G30:H30"/>
    <x:mergeCell ref="I30:J30"/>
    <x:mergeCell ref="D31:F31"/>
    <x:mergeCell ref="G31:H31"/>
    <x:mergeCell ref="I31:J31"/>
    <x:mergeCell ref="D32:F32"/>
    <x:mergeCell ref="G32:H32"/>
    <x:mergeCell ref="I32:J32"/>
    <x:mergeCell ref="D33:F33"/>
    <x:mergeCell ref="G33:H33"/>
    <x:mergeCell ref="I33:J33"/>
    <x:mergeCell ref="D34:F34"/>
    <x:mergeCell ref="G34:H34"/>
    <x:mergeCell ref="I34:J34"/>
  </x:mergeCells>
  <x:conditionalFormatting sqref="G5:I6">
    <x:cfRule type="expression" dxfId="57" priority="5">
      <x:formula>$G$5&gt;0</x:formula>
    </x:cfRule>
  </x:conditionalFormatting>
  <x:conditionalFormatting sqref="E20:F26">
    <x:cfRule type="expression" dxfId="56" priority="6">
      <x:formula>$E20="Completed"</x:formula>
    </x:cfRule>
    <x:cfRule type="expression" dxfId="55" priority="7">
      <x:formula>$E20="In progress"</x:formula>
    </x:cfRule>
    <x:cfRule type="expression" dxfId="54" priority="8">
      <x:formula>$E20="Out of scope"</x:formula>
    </x:cfRule>
    <x:cfRule type="expression" dxfId="53" priority="50">
      <x:formula>$E20="Completed"</x:formula>
    </x:cfRule>
    <x:cfRule type="expression" dxfId="52" priority="51">
      <x:formula>$E20="Ongoing"</x:formula>
    </x:cfRule>
    <x:cfRule type="expression" dxfId="51" priority="52">
      <x:formula>$E20="Not started"</x:formula>
    </x:cfRule>
  </x:conditionalFormatting>
  <x:conditionalFormatting sqref="K20:L26">
    <x:cfRule type="expression" dxfId="50" priority="9">
      <x:formula>$K20&gt;0</x:formula>
    </x:cfRule>
  </x:conditionalFormatting>
  <x:conditionalFormatting sqref="B10:F14">
    <x:cfRule type="expression" dxfId="49" priority="18">
      <x:formula>ISNUMBER(SEARCH("-USER-",B10))</x:formula>
    </x:cfRule>
  </x:conditionalFormatting>
  <x:conditionalFormatting sqref="A30:F34">
    <x:cfRule type="expression" dxfId="48" priority="19">
      <x:formula>ISNUMBER(SEARCH("-USER-",$A30))</x:formula>
    </x:cfRule>
  </x:conditionalFormatting>
  <x:conditionalFormatting sqref="A30:J34">
    <x:cfRule type="expression" dxfId="47" priority="20">
      <x:formula>ISNUMBER(SEARCH("-USER-",$A30))</x:formula>
    </x:cfRule>
  </x:conditionalFormatting>
  <x:conditionalFormatting sqref="E20:F20">
    <x:cfRule type="expression" dxfId="46" priority="21">
      <x:formula>$E20="Completed"</x:formula>
    </x:cfRule>
    <x:cfRule type="expression" dxfId="45" priority="22">
      <x:formula>$E20="Ongoing"</x:formula>
    </x:cfRule>
    <x:cfRule type="expression" dxfId="44" priority="23">
      <x:formula>$E20="Not started"</x:formula>
    </x:cfRule>
    <x:cfRule type="expression" dxfId="43" priority="24">
      <x:formula>$E20="Out of scope"</x:formula>
    </x:cfRule>
  </x:conditionalFormatting>
  <x:conditionalFormatting sqref="E21:F21">
    <x:cfRule type="expression" dxfId="42" priority="25">
      <x:formula>$E21="Completed"</x:formula>
    </x:cfRule>
    <x:cfRule type="expression" dxfId="41" priority="26">
      <x:formula>$E21="Ongoing"</x:formula>
    </x:cfRule>
    <x:cfRule type="expression" dxfId="40" priority="27">
      <x:formula>$E21="Not started"</x:formula>
    </x:cfRule>
    <x:cfRule type="expression" dxfId="39" priority="28">
      <x:formula>$E21="Out of scope"</x:formula>
    </x:cfRule>
  </x:conditionalFormatting>
  <x:conditionalFormatting sqref="E22:F22">
    <x:cfRule type="expression" dxfId="38" priority="29">
      <x:formula>$E22="Completed"</x:formula>
    </x:cfRule>
    <x:cfRule type="expression" dxfId="37" priority="30">
      <x:formula>$E22="Ongoing"</x:formula>
    </x:cfRule>
    <x:cfRule type="expression" dxfId="36" priority="31">
      <x:formula>$E22="Not started"</x:formula>
    </x:cfRule>
    <x:cfRule type="expression" dxfId="35" priority="32">
      <x:formula>$E22="Out of scope"</x:formula>
    </x:cfRule>
  </x:conditionalFormatting>
  <x:conditionalFormatting sqref="E23:F23">
    <x:cfRule type="expression" dxfId="34" priority="33">
      <x:formula>$E23="Completed"</x:formula>
    </x:cfRule>
    <x:cfRule type="expression" dxfId="33" priority="34">
      <x:formula>$E23="Ongoing"</x:formula>
    </x:cfRule>
    <x:cfRule type="expression" dxfId="32" priority="35">
      <x:formula>$E23="Not started"</x:formula>
    </x:cfRule>
    <x:cfRule type="expression" dxfId="31" priority="36">
      <x:formula>$E23="Out of scope"</x:formula>
    </x:cfRule>
  </x:conditionalFormatting>
  <x:conditionalFormatting sqref="E24:F24">
    <x:cfRule type="expression" dxfId="30" priority="37">
      <x:formula>$E24="Completed"</x:formula>
    </x:cfRule>
    <x:cfRule type="expression" dxfId="29" priority="38">
      <x:formula>$E24="Ongoing"</x:formula>
    </x:cfRule>
    <x:cfRule type="expression" dxfId="28" priority="39">
      <x:formula>$E24="Not started"</x:formula>
    </x:cfRule>
    <x:cfRule type="expression" dxfId="27" priority="40">
      <x:formula>$E24="Out of scope"</x:formula>
    </x:cfRule>
  </x:conditionalFormatting>
  <x:conditionalFormatting sqref="E25:F25">
    <x:cfRule type="expression" dxfId="26" priority="41">
      <x:formula>$E25="Completed"</x:formula>
    </x:cfRule>
    <x:cfRule type="expression" dxfId="25" priority="42">
      <x:formula>$E25="Ongoing"</x:formula>
    </x:cfRule>
    <x:cfRule type="expression" dxfId="24" priority="43">
      <x:formula>$E25="Not started"</x:formula>
    </x:cfRule>
    <x:cfRule type="expression" dxfId="23" priority="44">
      <x:formula>$E25="Out of scope"</x:formula>
    </x:cfRule>
  </x:conditionalFormatting>
  <x:conditionalFormatting sqref="E26:F26">
    <x:cfRule type="expression" dxfId="22" priority="45">
      <x:formula>$E26="Completed"</x:formula>
    </x:cfRule>
    <x:cfRule type="expression" dxfId="21" priority="46">
      <x:formula>$E26="Ongoing"</x:formula>
    </x:cfRule>
    <x:cfRule type="expression" dxfId="20" priority="47">
      <x:formula>$E26="Not started"</x:formula>
    </x:cfRule>
    <x:cfRule type="expression" dxfId="19" priority="48">
      <x:formula>$E26="Out of scope"</x:formula>
    </x:cfRule>
  </x:conditionalFormatting>
  <x:conditionalFormatting sqref="A20:L26">
    <x:cfRule type="expression" dxfId="18" priority="49">
      <x:formula>$A20=""</x:formula>
    </x:cfRule>
  </x:conditionalFormatting>
  <x:conditionalFormatting sqref="G30:G34">
    <x:cfRule type="containsText" dxfId="17" priority="53" operator="containsText" text="Critical"/>
    <x:cfRule type="containsText" dxfId="16" priority="54" operator="containsText" text="High"/>
    <x:cfRule type="containsText" dxfId="15" priority="55" operator="containsText" text="Medium"/>
    <x:cfRule type="containsText" dxfId="14" priority="56" operator="containsText" text="Low"/>
  </x:conditionalFormatting>
  <x:conditionalFormatting sqref="I30:I34">
    <x:cfRule type="cellIs" dxfId="13" priority="57" operator="equal">
      <x:formula>"EXIT"</x:formula>
    </x:cfRule>
    <x:cfRule type="cellIs" dxfId="12" priority="58" operator="equal">
      <x:formula>"PAUSE"</x:formula>
    </x:cfRule>
    <x:cfRule type="cellIs" dxfId="11" priority="59" operator="equal">
      <x:formula>"ESCALATE"</x:formula>
    </x:cfRule>
    <x:cfRule type="cellIs" dxfId="10" priority="60" operator="equal">
      <x:formula>"PROCEED WITH CONDITIONS"</x:formula>
    </x:cfRule>
    <x:cfRule type="cellIs" dxfId="9" priority="61" operator="equal">
      <x:formula>"PROCEED"</x:formula>
    </x:cfRule>
    <x:cfRule type="cellIs" dxfId="8" priority="62" operator="equal">
      <x:formula>"NOT YET MADE"</x:formula>
    </x:cfRule>
  </x:conditionalFormatting>
  <x:conditionalFormatting sqref="K30:K34">
    <x:cfRule type="cellIs" dxfId="7" priority="63" operator="equal">
      <x:formula>"High"</x:formula>
    </x:cfRule>
    <x:cfRule type="cellIs" dxfId="6" priority="64" operator="equal">
      <x:formula>"Medium"</x:formula>
    </x:cfRule>
    <x:cfRule type="cellIs" dxfId="5" priority="65" operator="equal">
      <x:formula>"Low"</x:formula>
    </x:cfRule>
  </x:conditionalFormatting>
  <x:conditionalFormatting sqref="L30:L34">
    <x:cfRule type="expression" dxfId="4" priority="66">
      <x:formula>$L30="Yes"</x:formula>
    </x:cfRule>
    <x:cfRule type="expression" dxfId="3" priority="67">
      <x:formula>$L30="No"</x:formula>
    </x:cfRule>
    <x:cfRule type="expression" dxfId="2" priority="68">
      <x:formula>$L30="Not yet due"</x:formula>
    </x:cfRule>
  </x:conditionalFormatting>
  <x:conditionalFormatting sqref="J5:L6">
    <x:cfRule type="expression" dxfId="1" priority="69">
      <x:formula>OR(INDIRECT("'6. Action Plan'!$P$5")&gt;0,INDIRECT("'6. Action Plan'!$P$6")&gt;0)</x:formula>
    </x:cfRule>
    <x:cfRule type="expression" dxfId="0" priority="70">
      <x:formula>AND(INDIRECT("'6. Action Plan'!$P$5")=0,INDIRECT("'6. Action Plan'!$P$6")=0,ISNUMBER(INDIRECT("'6. Action Plan'!$K$3")))</x:formula>
    </x:cfRule>
  </x:conditionalFormatting>
  <x:pageMargins left="0.7" right="0.7" top="0.75" bottom="0.75" header="0.3" footer="0.3"/>
</x:worksheet>
</file>